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225" windowWidth="14565" windowHeight="12420" activeTab="2"/>
  </bookViews>
  <sheets>
    <sheet name="총괄" sheetId="7" r:id="rId1"/>
    <sheet name="총괄표" sheetId="9" r:id="rId2"/>
    <sheet name="내역서" sheetId="2" r:id="rId3"/>
  </sheets>
  <definedNames>
    <definedName name="_xlnm.Print_Area" localSheetId="2">내역서!$A$1:$Q$154</definedName>
    <definedName name="_xlnm.Print_Titles" localSheetId="2">내역서!$1:$2</definedName>
    <definedName name="_xlnm.Print_Titles" localSheetId="1">총괄표!$1:$1</definedName>
  </definedNames>
  <calcPr calcId="125725"/>
</workbook>
</file>

<file path=xl/calcChain.xml><?xml version="1.0" encoding="utf-8"?>
<calcChain xmlns="http://schemas.openxmlformats.org/spreadsheetml/2006/main">
  <c r="F138" i="2"/>
  <c r="I16"/>
  <c r="E7" i="7" l="1"/>
  <c r="D8" i="9"/>
  <c r="M16"/>
  <c r="L16"/>
  <c r="F101" i="2"/>
  <c r="E101"/>
  <c r="Q102" l="1"/>
  <c r="Q101"/>
  <c r="D99"/>
  <c r="L48" i="9"/>
  <c r="M48" s="1"/>
  <c r="D23"/>
  <c r="F146" i="2"/>
  <c r="D137"/>
  <c r="Q139"/>
  <c r="Q138"/>
  <c r="Q16"/>
  <c r="I26"/>
  <c r="Q26" s="1"/>
  <c r="E138" l="1"/>
  <c r="E16"/>
  <c r="F16" s="1"/>
  <c r="Q131"/>
  <c r="Q134"/>
  <c r="Q133"/>
  <c r="Q69"/>
  <c r="Q140"/>
  <c r="E140" s="1"/>
  <c r="Q70" l="1"/>
  <c r="Q71"/>
  <c r="Q85"/>
  <c r="Q83"/>
  <c r="Q82"/>
  <c r="Q80"/>
  <c r="Q81"/>
  <c r="Q77"/>
  <c r="Q27" l="1"/>
  <c r="Q48"/>
  <c r="E48" s="1"/>
  <c r="Q17"/>
  <c r="F140" l="1"/>
  <c r="G140" s="1"/>
  <c r="L42" i="9"/>
  <c r="E153" i="2" l="1"/>
  <c r="L55" i="9" s="1"/>
  <c r="Q147" i="2"/>
  <c r="D104"/>
  <c r="Q116"/>
  <c r="E154"/>
  <c r="E150"/>
  <c r="D129"/>
  <c r="Q12"/>
  <c r="Q9"/>
  <c r="Q10"/>
  <c r="Q18"/>
  <c r="Q13"/>
  <c r="Q11"/>
  <c r="Q35"/>
  <c r="E26" s="1"/>
  <c r="Q38"/>
  <c r="Q118"/>
  <c r="E152" l="1"/>
  <c r="E151" s="1"/>
  <c r="Q114"/>
  <c r="E38"/>
  <c r="E18" i="9" s="1"/>
  <c r="Q72" i="2" l="1"/>
  <c r="K18" i="9"/>
  <c r="K40"/>
  <c r="Q95" i="2"/>
  <c r="E95" s="1"/>
  <c r="E147" l="1"/>
  <c r="Q123"/>
  <c r="E123" s="1"/>
  <c r="F147" l="1"/>
  <c r="G147" s="1"/>
  <c r="L49" i="9"/>
  <c r="F123" i="2"/>
  <c r="G123" s="1"/>
  <c r="L28" i="9"/>
  <c r="D15" i="2"/>
  <c r="F38"/>
  <c r="G38" s="1"/>
  <c r="E13" l="1"/>
  <c r="E13" i="9" s="1"/>
  <c r="F13" s="1"/>
  <c r="G13" s="1"/>
  <c r="F13" i="2" l="1"/>
  <c r="G13" s="1"/>
  <c r="D8"/>
  <c r="E12"/>
  <c r="Q34"/>
  <c r="Q33"/>
  <c r="Q32"/>
  <c r="Q31"/>
  <c r="Q30"/>
  <c r="Q29"/>
  <c r="Q28"/>
  <c r="Q24"/>
  <c r="Q23"/>
  <c r="Q22"/>
  <c r="Q21"/>
  <c r="Q20"/>
  <c r="Q19"/>
  <c r="F12" l="1"/>
  <c r="G12" s="1"/>
  <c r="E12" i="9"/>
  <c r="Q76" i="2"/>
  <c r="M49" i="9" l="1"/>
  <c r="N49" s="1"/>
  <c r="Q132" i="2"/>
  <c r="Q84"/>
  <c r="Q112" l="1"/>
  <c r="Q87"/>
  <c r="Q78" l="1"/>
  <c r="Q75"/>
  <c r="Q74"/>
  <c r="Q73"/>
  <c r="D68" l="1"/>
  <c r="Q119" l="1"/>
  <c r="E119" s="1"/>
  <c r="L24" i="9" l="1"/>
  <c r="M24" s="1"/>
  <c r="N24" s="1"/>
  <c r="F119" i="2"/>
  <c r="G119" s="1"/>
  <c r="K9" i="9" l="1"/>
  <c r="K13"/>
  <c r="K12"/>
  <c r="K11"/>
  <c r="K10"/>
  <c r="K8" l="1"/>
  <c r="D152" i="2"/>
  <c r="D151" s="1"/>
  <c r="K54" i="9"/>
  <c r="L56"/>
  <c r="M56" s="1"/>
  <c r="N56" s="1"/>
  <c r="D14" i="2"/>
  <c r="F43"/>
  <c r="D44"/>
  <c r="D40" s="1"/>
  <c r="E44"/>
  <c r="E40" s="1"/>
  <c r="F45"/>
  <c r="Q45"/>
  <c r="F26" l="1"/>
  <c r="G26" s="1"/>
  <c r="G16"/>
  <c r="F44"/>
  <c r="E16" i="9"/>
  <c r="F40" i="2"/>
  <c r="G40" s="1"/>
  <c r="E15" l="1"/>
  <c r="E14" s="1"/>
  <c r="E17" i="9"/>
  <c r="E15" s="1"/>
  <c r="F14" i="2" l="1"/>
  <c r="G14" s="1"/>
  <c r="F15"/>
  <c r="G15" s="1"/>
  <c r="F154"/>
  <c r="G154" s="1"/>
  <c r="K36" i="9"/>
  <c r="D19"/>
  <c r="D22"/>
  <c r="K35" l="1"/>
  <c r="K6" s="1"/>
  <c r="D128" i="2"/>
  <c r="Q144"/>
  <c r="E144" s="1"/>
  <c r="D15" i="9"/>
  <c r="Q145" i="2"/>
  <c r="E145" s="1"/>
  <c r="L47" i="9" s="1"/>
  <c r="Q141" i="2"/>
  <c r="E141" s="1"/>
  <c r="Q142"/>
  <c r="Q143"/>
  <c r="E143" s="1"/>
  <c r="L44" i="9" l="1"/>
  <c r="E142" i="2"/>
  <c r="L43" i="9"/>
  <c r="M43" s="1"/>
  <c r="N43" s="1"/>
  <c r="E137" i="2"/>
  <c r="F137" s="1"/>
  <c r="L45" i="9"/>
  <c r="M45" s="1"/>
  <c r="N45" s="1"/>
  <c r="F144" i="2"/>
  <c r="L46" i="9"/>
  <c r="M46" s="1"/>
  <c r="N46" s="1"/>
  <c r="G138" i="2"/>
  <c r="L41" i="9"/>
  <c r="F142" i="2"/>
  <c r="G142" s="1"/>
  <c r="M44" i="9"/>
  <c r="N44" s="1"/>
  <c r="F145" i="2"/>
  <c r="G145" s="1"/>
  <c r="G144"/>
  <c r="F143"/>
  <c r="G143" s="1"/>
  <c r="M42" i="9"/>
  <c r="N42" s="1"/>
  <c r="F141" i="2"/>
  <c r="G141" s="1"/>
  <c r="E56"/>
  <c r="M41" i="9" l="1"/>
  <c r="N41" s="1"/>
  <c r="L40"/>
  <c r="L35" s="1"/>
  <c r="E11" i="7" s="1"/>
  <c r="D47" i="2"/>
  <c r="Q113" l="1"/>
  <c r="D149" l="1"/>
  <c r="D148" s="1"/>
  <c r="L54" i="9"/>
  <c r="L52"/>
  <c r="E28"/>
  <c r="E27"/>
  <c r="E149" i="2"/>
  <c r="E148" s="1"/>
  <c r="F152" l="1"/>
  <c r="G152" s="1"/>
  <c r="F148"/>
  <c r="G148" s="1"/>
  <c r="F153"/>
  <c r="G153" s="1"/>
  <c r="F150"/>
  <c r="G150" s="1"/>
  <c r="F149"/>
  <c r="G149" s="1"/>
  <c r="F151"/>
  <c r="Q130"/>
  <c r="E11"/>
  <c r="Q79"/>
  <c r="E69" s="1"/>
  <c r="E130" l="1"/>
  <c r="L37" i="9" s="1"/>
  <c r="G151" i="2"/>
  <c r="E11" i="9"/>
  <c r="D46" i="2"/>
  <c r="D7"/>
  <c r="M55" i="9"/>
  <c r="N55" s="1"/>
  <c r="K53"/>
  <c r="F27"/>
  <c r="G27" s="1"/>
  <c r="F21"/>
  <c r="F17"/>
  <c r="G17" s="1"/>
  <c r="F11" i="2"/>
  <c r="G11" s="1"/>
  <c r="E10"/>
  <c r="E10" i="9" s="1"/>
  <c r="F10" s="1"/>
  <c r="G10" s="1"/>
  <c r="M52"/>
  <c r="N52" s="1"/>
  <c r="F28"/>
  <c r="G28" s="1"/>
  <c r="L51"/>
  <c r="L50" s="1"/>
  <c r="E12" i="7" s="1"/>
  <c r="E26" i="9"/>
  <c r="E20"/>
  <c r="E19" s="1"/>
  <c r="B9" i="7" s="1"/>
  <c r="G137" i="2" l="1"/>
  <c r="F11" i="9"/>
  <c r="G11" s="1"/>
  <c r="E25"/>
  <c r="B11" i="7" s="1"/>
  <c r="F10" i="2"/>
  <c r="G10" s="1"/>
  <c r="L53" i="9"/>
  <c r="E13" i="7"/>
  <c r="M54" i="9"/>
  <c r="M47" l="1"/>
  <c r="N47" s="1"/>
  <c r="M40"/>
  <c r="N40" s="1"/>
  <c r="F12"/>
  <c r="G12" s="1"/>
  <c r="N54"/>
  <c r="M53"/>
  <c r="N53" s="1"/>
  <c r="F56" i="2"/>
  <c r="G56" s="1"/>
  <c r="F55"/>
  <c r="G55" s="1"/>
  <c r="E54"/>
  <c r="E53" s="1"/>
  <c r="F18" i="9" l="1"/>
  <c r="G18" s="1"/>
  <c r="K14"/>
  <c r="K7" s="1"/>
  <c r="Q86" i="2" l="1"/>
  <c r="Q55" l="1"/>
  <c r="D54"/>
  <c r="E9"/>
  <c r="E8" s="1"/>
  <c r="K51" i="9"/>
  <c r="K26"/>
  <c r="D26"/>
  <c r="F26" s="1"/>
  <c r="G26" s="1"/>
  <c r="F20"/>
  <c r="Q122" i="2"/>
  <c r="Q135"/>
  <c r="E133" s="1"/>
  <c r="Q117"/>
  <c r="Q115"/>
  <c r="E114" s="1"/>
  <c r="L22" i="9" s="1"/>
  <c r="E113" i="2"/>
  <c r="Q109"/>
  <c r="E80"/>
  <c r="Q100"/>
  <c r="Q103"/>
  <c r="E103" s="1"/>
  <c r="Q105"/>
  <c r="Q106"/>
  <c r="Q107"/>
  <c r="Q108"/>
  <c r="Q110"/>
  <c r="Q111"/>
  <c r="Q124"/>
  <c r="Q136"/>
  <c r="E100" l="1"/>
  <c r="F113"/>
  <c r="G113" s="1"/>
  <c r="L21" i="9"/>
  <c r="F117" i="2"/>
  <c r="L23" i="9"/>
  <c r="E122" i="2"/>
  <c r="E107"/>
  <c r="L20" i="9" s="1"/>
  <c r="F80" i="2"/>
  <c r="E9" i="9"/>
  <c r="E8" s="1"/>
  <c r="F9" i="2"/>
  <c r="G9" s="1"/>
  <c r="E136"/>
  <c r="E129" s="1"/>
  <c r="E128" s="1"/>
  <c r="F19" i="9"/>
  <c r="D25"/>
  <c r="F25" s="1"/>
  <c r="G25" s="1"/>
  <c r="D7"/>
  <c r="K25"/>
  <c r="K50"/>
  <c r="M50" s="1"/>
  <c r="N50" s="1"/>
  <c r="M51"/>
  <c r="N51" s="1"/>
  <c r="E124" i="2"/>
  <c r="L15" i="9"/>
  <c r="L13"/>
  <c r="D53" i="2"/>
  <c r="D6" s="1"/>
  <c r="F54"/>
  <c r="G54" s="1"/>
  <c r="D14" i="9"/>
  <c r="D67" i="2"/>
  <c r="F100" l="1"/>
  <c r="E99"/>
  <c r="F99" s="1"/>
  <c r="G99" s="1"/>
  <c r="L19" i="9"/>
  <c r="L18" s="1"/>
  <c r="E104" i="2"/>
  <c r="I93"/>
  <c r="E121"/>
  <c r="E120" s="1"/>
  <c r="L27" i="9"/>
  <c r="L38"/>
  <c r="M38" s="1"/>
  <c r="N38" s="1"/>
  <c r="F122" i="2"/>
  <c r="G122" s="1"/>
  <c r="L9" i="9"/>
  <c r="E7" i="2"/>
  <c r="E7" i="9"/>
  <c r="B7" i="7" s="1"/>
  <c r="F9" i="9"/>
  <c r="G9" s="1"/>
  <c r="L10"/>
  <c r="M10" s="1"/>
  <c r="N10" s="1"/>
  <c r="G80" i="2"/>
  <c r="F16" i="9"/>
  <c r="G16" s="1"/>
  <c r="F95" i="2"/>
  <c r="G95" s="1"/>
  <c r="M13" i="9"/>
  <c r="N13" s="1"/>
  <c r="M15"/>
  <c r="N15" s="1"/>
  <c r="F103" i="2"/>
  <c r="G103" s="1"/>
  <c r="L17" i="9"/>
  <c r="M17" s="1"/>
  <c r="N17" s="1"/>
  <c r="G117" i="2"/>
  <c r="M23" i="9"/>
  <c r="N23" s="1"/>
  <c r="F130" i="2"/>
  <c r="G130" s="1"/>
  <c r="F136"/>
  <c r="G136" s="1"/>
  <c r="L39" i="9"/>
  <c r="M39" s="1"/>
  <c r="N39" s="1"/>
  <c r="F124" i="2"/>
  <c r="G124" s="1"/>
  <c r="L29" i="9"/>
  <c r="M29" s="1"/>
  <c r="N29" s="1"/>
  <c r="F107" i="2"/>
  <c r="G107" s="1"/>
  <c r="M20" i="9"/>
  <c r="N20" s="1"/>
  <c r="F114" i="2"/>
  <c r="G114" s="1"/>
  <c r="M22" i="9"/>
  <c r="N22" s="1"/>
  <c r="M21"/>
  <c r="N21" s="1"/>
  <c r="D6"/>
  <c r="F53" i="2"/>
  <c r="G53" s="1"/>
  <c r="F133"/>
  <c r="G133" s="1"/>
  <c r="F105"/>
  <c r="G105" s="1"/>
  <c r="G100"/>
  <c r="F69"/>
  <c r="G69" s="1"/>
  <c r="D121"/>
  <c r="M19" i="9" l="1"/>
  <c r="N19" s="1"/>
  <c r="C9" i="7"/>
  <c r="M9" i="9"/>
  <c r="N9" s="1"/>
  <c r="M27"/>
  <c r="N27" s="1"/>
  <c r="L26"/>
  <c r="L25" s="1"/>
  <c r="I90" i="2"/>
  <c r="Q90" s="1"/>
  <c r="Q89"/>
  <c r="F7" i="9"/>
  <c r="G7" s="1"/>
  <c r="F8"/>
  <c r="G8" s="1"/>
  <c r="I94" i="2"/>
  <c r="F7"/>
  <c r="G7" s="1"/>
  <c r="E9" i="7"/>
  <c r="L36" i="9"/>
  <c r="F8" i="2"/>
  <c r="G8" s="1"/>
  <c r="F15" i="9"/>
  <c r="G15" s="1"/>
  <c r="E14"/>
  <c r="L14"/>
  <c r="M37"/>
  <c r="N37" s="1"/>
  <c r="E10" i="7"/>
  <c r="M28" i="9"/>
  <c r="N28" s="1"/>
  <c r="F121" i="2"/>
  <c r="G121" s="1"/>
  <c r="F104"/>
  <c r="G104" s="1"/>
  <c r="F129"/>
  <c r="G129" s="1"/>
  <c r="D120"/>
  <c r="D66" s="1"/>
  <c r="L11" i="9" l="1"/>
  <c r="M11" s="1"/>
  <c r="N11" s="1"/>
  <c r="E89" i="2"/>
  <c r="F89" s="1"/>
  <c r="G89"/>
  <c r="M14" i="9"/>
  <c r="N14" s="1"/>
  <c r="E8" i="7"/>
  <c r="F120" i="2"/>
  <c r="G120" s="1"/>
  <c r="B8" i="7"/>
  <c r="F14" i="9"/>
  <c r="G14" s="1"/>
  <c r="M18"/>
  <c r="N18" s="1"/>
  <c r="M36"/>
  <c r="N36" s="1"/>
  <c r="M26"/>
  <c r="N26" s="1"/>
  <c r="F128" i="2"/>
  <c r="M35" i="9" l="1"/>
  <c r="N35" s="1"/>
  <c r="M25"/>
  <c r="N25" s="1"/>
  <c r="G128" i="2"/>
  <c r="Q94"/>
  <c r="Q93"/>
  <c r="I91" l="1"/>
  <c r="Q91" l="1"/>
  <c r="I92" l="1"/>
  <c r="Q92" s="1"/>
  <c r="E90" s="1"/>
  <c r="E68" s="1"/>
  <c r="E67" l="1"/>
  <c r="E66" s="1"/>
  <c r="L12" i="9"/>
  <c r="F90" i="2"/>
  <c r="G90" s="1"/>
  <c r="M12" i="9" l="1"/>
  <c r="N12" s="1"/>
  <c r="L8"/>
  <c r="L7" s="1"/>
  <c r="L6" s="1"/>
  <c r="F67" i="2"/>
  <c r="F66" s="1"/>
  <c r="G66" s="1"/>
  <c r="F68"/>
  <c r="G68" s="1"/>
  <c r="E6" i="7" l="1"/>
  <c r="F8" s="1"/>
  <c r="G67" i="2"/>
  <c r="M6" i="9"/>
  <c r="N6" s="1"/>
  <c r="M8"/>
  <c r="N8" s="1"/>
  <c r="F13" i="7" l="1"/>
  <c r="F9"/>
  <c r="F10"/>
  <c r="F12"/>
  <c r="F11"/>
  <c r="F7"/>
  <c r="M7" i="9"/>
  <c r="N7" s="1"/>
  <c r="F48" i="2"/>
  <c r="G48" s="1"/>
  <c r="F6" i="7" l="1"/>
  <c r="E24" i="9"/>
  <c r="F24" s="1"/>
  <c r="G24" s="1"/>
  <c r="E47" i="2"/>
  <c r="E23" i="9" l="1"/>
  <c r="E22" s="1"/>
  <c r="F47" i="2"/>
  <c r="G47" s="1"/>
  <c r="E46"/>
  <c r="E6" s="1"/>
  <c r="F23" i="9" l="1"/>
  <c r="G23" s="1"/>
  <c r="F6" i="2"/>
  <c r="G6" s="1"/>
  <c r="F46"/>
  <c r="G46" s="1"/>
  <c r="B10" i="7"/>
  <c r="B6" s="1"/>
  <c r="F22" i="9"/>
  <c r="G22" s="1"/>
  <c r="E6"/>
  <c r="F6" l="1"/>
  <c r="G6" s="1"/>
  <c r="C10" i="7"/>
  <c r="C11" l="1"/>
  <c r="C7"/>
  <c r="C8"/>
  <c r="C6" l="1"/>
</calcChain>
</file>

<file path=xl/comments1.xml><?xml version="1.0" encoding="utf-8"?>
<comments xmlns="http://schemas.openxmlformats.org/spreadsheetml/2006/main">
  <authors>
    <author>김선동</author>
  </authors>
  <commentList>
    <comment ref="H35" authorId="0">
      <text>
        <r>
          <rPr>
            <b/>
            <sz val="9"/>
            <color indexed="81"/>
            <rFont val="돋움"/>
            <family val="3"/>
            <charset val="129"/>
          </rPr>
          <t>전년도</t>
        </r>
        <r>
          <rPr>
            <b/>
            <sz val="9"/>
            <color indexed="81"/>
            <rFont val="Tahoma"/>
            <family val="2"/>
          </rPr>
          <t xml:space="preserve"> : 222,160</t>
        </r>
        <r>
          <rPr>
            <b/>
            <sz val="9"/>
            <color indexed="81"/>
            <rFont val="돋움"/>
            <family val="3"/>
            <charset val="129"/>
          </rPr>
          <t>천원</t>
        </r>
        <r>
          <rPr>
            <b/>
            <sz val="9"/>
            <color indexed="81"/>
            <rFont val="Tahoma"/>
            <family val="2"/>
          </rPr>
          <t xml:space="preserve"> 
 7,840</t>
        </r>
        <r>
          <rPr>
            <b/>
            <sz val="9"/>
            <color indexed="81"/>
            <rFont val="돋움"/>
            <family val="3"/>
            <charset val="129"/>
          </rPr>
          <t>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증가</t>
        </r>
        <r>
          <rPr>
            <b/>
            <sz val="9"/>
            <color indexed="81"/>
            <rFont val="Tahoma"/>
            <family val="2"/>
          </rPr>
          <t xml:space="preserve"> 
 (3.53% </t>
        </r>
        <r>
          <rPr>
            <b/>
            <sz val="9"/>
            <color indexed="81"/>
            <rFont val="돋움"/>
            <family val="3"/>
            <charset val="129"/>
          </rPr>
          <t>증가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Q49" authorId="0">
      <text>
        <r>
          <rPr>
            <b/>
            <sz val="9"/>
            <color indexed="81"/>
            <rFont val="돋움"/>
            <family val="3"/>
            <charset val="129"/>
          </rPr>
          <t>세차:  3,175,467원
택배:  6,368,764원
청소: 20,443,650원
급식:  5,025,292원
공동작업장: 1,310,531원
= 총 36,323,704</t>
        </r>
      </text>
    </comment>
    <comment ref="Q50" authorId="0">
      <text>
        <r>
          <rPr>
            <b/>
            <sz val="9"/>
            <color indexed="81"/>
            <rFont val="Tahoma"/>
            <family val="2"/>
          </rPr>
          <t>66,694</t>
        </r>
      </text>
    </comment>
    <comment ref="Q51" authorId="0">
      <text>
        <r>
          <rPr>
            <b/>
            <sz val="9"/>
            <color indexed="81"/>
            <rFont val="돋움"/>
            <family val="3"/>
            <charset val="129"/>
          </rPr>
          <t>제수당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b/>
            <sz val="9"/>
            <color indexed="81"/>
            <rFont val="돋움"/>
            <family val="3"/>
            <charset val="129"/>
          </rPr>
          <t>복지수당</t>
        </r>
        <r>
          <rPr>
            <b/>
            <sz val="9"/>
            <color indexed="81"/>
            <rFont val="Tahoma"/>
            <family val="2"/>
          </rPr>
          <t xml:space="preserve"> 1,200,000</t>
        </r>
        <r>
          <rPr>
            <b/>
            <sz val="9"/>
            <color indexed="81"/>
            <rFont val="돋움"/>
            <family val="3"/>
            <charset val="129"/>
          </rPr>
          <t>원
이자수입</t>
        </r>
        <r>
          <rPr>
            <b/>
            <sz val="9"/>
            <color indexed="81"/>
            <rFont val="Tahoma"/>
            <family val="2"/>
          </rPr>
          <t xml:space="preserve"> 30,106</t>
        </r>
        <r>
          <rPr>
            <b/>
            <sz val="9"/>
            <color indexed="81"/>
            <rFont val="돋움"/>
            <family val="3"/>
            <charset val="129"/>
          </rPr>
          <t xml:space="preserve">원
</t>
        </r>
        <r>
          <rPr>
            <b/>
            <sz val="9"/>
            <color indexed="81"/>
            <rFont val="Tahoma"/>
            <family val="2"/>
          </rPr>
          <t>=</t>
        </r>
        <r>
          <rPr>
            <b/>
            <sz val="9"/>
            <color indexed="81"/>
            <rFont val="돋움"/>
            <family val="3"/>
            <charset val="129"/>
          </rPr>
          <t>총</t>
        </r>
        <r>
          <rPr>
            <b/>
            <sz val="9"/>
            <color indexed="81"/>
            <rFont val="Tahoma"/>
            <family val="2"/>
          </rPr>
          <t xml:space="preserve"> 1,230,106</t>
        </r>
      </text>
    </comment>
    <comment ref="Q154" authorId="0">
      <text>
        <r>
          <rPr>
            <b/>
            <sz val="7"/>
            <color indexed="81"/>
            <rFont val="Tahoma"/>
            <family val="2"/>
          </rPr>
          <t>1,296,800</t>
        </r>
        <r>
          <rPr>
            <b/>
            <sz val="7"/>
            <color indexed="81"/>
            <rFont val="돋움"/>
            <family val="3"/>
            <charset val="129"/>
          </rPr>
          <t xml:space="preserve">운
</t>
        </r>
        <r>
          <rPr>
            <b/>
            <sz val="7"/>
            <color indexed="81"/>
            <rFont val="Tahoma"/>
            <family val="2"/>
          </rPr>
          <t>-1,230,106</t>
        </r>
        <r>
          <rPr>
            <b/>
            <sz val="7"/>
            <color indexed="81"/>
            <rFont val="돋움"/>
            <family val="3"/>
            <charset val="129"/>
          </rPr>
          <t>유원</t>
        </r>
        <r>
          <rPr>
            <b/>
            <sz val="7"/>
            <color indexed="81"/>
            <rFont val="Tahoma"/>
            <family val="2"/>
          </rPr>
          <t>(</t>
        </r>
        <r>
          <rPr>
            <b/>
            <sz val="7"/>
            <color indexed="81"/>
            <rFont val="돋움"/>
            <family val="3"/>
            <charset val="129"/>
          </rPr>
          <t>복지수당</t>
        </r>
        <r>
          <rPr>
            <b/>
            <sz val="7"/>
            <color indexed="81"/>
            <rFont val="Tahoma"/>
            <family val="2"/>
          </rPr>
          <t>+</t>
        </r>
        <r>
          <rPr>
            <b/>
            <sz val="7"/>
            <color indexed="81"/>
            <rFont val="돋움"/>
            <family val="3"/>
            <charset val="129"/>
          </rPr>
          <t>이자</t>
        </r>
        <r>
          <rPr>
            <b/>
            <sz val="7"/>
            <color indexed="81"/>
            <rFont val="Tahoma"/>
            <family val="2"/>
          </rPr>
          <t>)
- 66,694</t>
        </r>
        <r>
          <rPr>
            <b/>
            <sz val="7"/>
            <color indexed="81"/>
            <rFont val="돋움"/>
            <family val="3"/>
            <charset val="129"/>
          </rPr>
          <t>원</t>
        </r>
        <r>
          <rPr>
            <b/>
            <sz val="7"/>
            <color indexed="81"/>
            <rFont val="Tahoma"/>
            <family val="2"/>
          </rPr>
          <t>(</t>
        </r>
        <r>
          <rPr>
            <b/>
            <sz val="7"/>
            <color indexed="81"/>
            <rFont val="돋움"/>
            <family val="3"/>
            <charset val="129"/>
          </rPr>
          <t>노인일자리사업</t>
        </r>
        <r>
          <rPr>
            <b/>
            <sz val="7"/>
            <color indexed="81"/>
            <rFont val="Tahoma"/>
            <family val="2"/>
          </rPr>
          <t xml:space="preserve"> </t>
        </r>
        <r>
          <rPr>
            <b/>
            <sz val="7"/>
            <color indexed="81"/>
            <rFont val="돋움"/>
            <family val="3"/>
            <charset val="129"/>
          </rPr>
          <t>보조금</t>
        </r>
        <r>
          <rPr>
            <b/>
            <sz val="7"/>
            <color indexed="81"/>
            <rFont val="Tahoma"/>
            <family val="2"/>
          </rPr>
          <t xml:space="preserve"> </t>
        </r>
        <r>
          <rPr>
            <b/>
            <sz val="7"/>
            <color indexed="81"/>
            <rFont val="돋움"/>
            <family val="3"/>
            <charset val="129"/>
          </rPr>
          <t>이자분</t>
        </r>
        <r>
          <rPr>
            <b/>
            <sz val="7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<sst xmlns="http://schemas.openxmlformats.org/spreadsheetml/2006/main" count="746" uniqueCount="304">
  <si>
    <t>소계</t>
    <phoneticPr fontId="1" type="noConversion"/>
  </si>
  <si>
    <t>여비</t>
    <phoneticPr fontId="1" type="noConversion"/>
  </si>
  <si>
    <t>시설비</t>
    <phoneticPr fontId="1" type="noConversion"/>
  </si>
  <si>
    <t>자산취득비</t>
    <phoneticPr fontId="1" type="noConversion"/>
  </si>
  <si>
    <t>사업비</t>
    <phoneticPr fontId="1" type="noConversion"/>
  </si>
  <si>
    <t>계</t>
    <phoneticPr fontId="1" type="noConversion"/>
  </si>
  <si>
    <t>잡수입</t>
    <phoneticPr fontId="1" type="noConversion"/>
  </si>
  <si>
    <t>(단위 : 천원)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</si>
  <si>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</si>
  <si>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</si>
  <si>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</si>
  <si>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보조금</t>
    <phoneticPr fontId="1" type="noConversion"/>
  </si>
  <si>
    <t>사무비</t>
    <phoneticPr fontId="1" type="noConversion"/>
  </si>
  <si>
    <t>인건비</t>
    <phoneticPr fontId="1" type="noConversion"/>
  </si>
  <si>
    <t>기타후생경비</t>
    <phoneticPr fontId="1" type="noConversion"/>
  </si>
  <si>
    <t>기관운영비</t>
    <phoneticPr fontId="1" type="noConversion"/>
  </si>
  <si>
    <t>회의비</t>
    <phoneticPr fontId="1" type="noConversion"/>
  </si>
  <si>
    <t>운영비</t>
    <phoneticPr fontId="1" type="noConversion"/>
  </si>
  <si>
    <t>시설장비유지비</t>
    <phoneticPr fontId="1" type="noConversion"/>
  </si>
  <si>
    <t>세입·세출 총괄(1)</t>
    <phoneticPr fontId="1" type="noConversion"/>
  </si>
  <si>
    <t>세입·세출 총괄(2)</t>
    <phoneticPr fontId="1" type="noConversion"/>
  </si>
  <si>
    <t>비율(%)</t>
    <phoneticPr fontId="1" type="noConversion"/>
  </si>
  <si>
    <t>총  계</t>
    <phoneticPr fontId="1" type="noConversion"/>
  </si>
  <si>
    <t>세  입</t>
    <phoneticPr fontId="1" type="noConversion"/>
  </si>
  <si>
    <t>세  출</t>
    <phoneticPr fontId="1" type="noConversion"/>
  </si>
  <si>
    <t>수   입</t>
    <phoneticPr fontId="1" type="noConversion"/>
  </si>
  <si>
    <t>업   무</t>
    <phoneticPr fontId="1" type="noConversion"/>
  </si>
  <si>
    <t>과  목</t>
    <phoneticPr fontId="1" type="noConversion"/>
  </si>
  <si>
    <t>수용비및수수료</t>
    <phoneticPr fontId="1" type="noConversion"/>
  </si>
  <si>
    <t>세출 내역(2)</t>
    <phoneticPr fontId="1" type="noConversion"/>
  </si>
  <si>
    <t>재   산</t>
    <phoneticPr fontId="1" type="noConversion"/>
  </si>
  <si>
    <t>조성비</t>
    <phoneticPr fontId="1" type="noConversion"/>
  </si>
  <si>
    <t>사업비</t>
    <phoneticPr fontId="1" type="noConversion"/>
  </si>
  <si>
    <t>전입금</t>
    <phoneticPr fontId="1" type="noConversion"/>
  </si>
  <si>
    <t>법인전입금</t>
    <phoneticPr fontId="1" type="noConversion"/>
  </si>
  <si>
    <t>사   업</t>
    <phoneticPr fontId="1" type="noConversion"/>
  </si>
  <si>
    <t>제수당</t>
    <phoneticPr fontId="1" type="noConversion"/>
  </si>
  <si>
    <t>과   목</t>
    <phoneticPr fontId="1" type="noConversion"/>
  </si>
  <si>
    <t>- 퇴직적립금</t>
    <phoneticPr fontId="1" type="noConversion"/>
  </si>
  <si>
    <t>x</t>
  </si>
  <si>
    <t>=</t>
  </si>
  <si>
    <t>계</t>
    <phoneticPr fontId="1" type="noConversion"/>
  </si>
  <si>
    <t>x</t>
    <phoneticPr fontId="1" type="noConversion"/>
  </si>
  <si>
    <t>명</t>
    <phoneticPr fontId="1" type="noConversion"/>
  </si>
  <si>
    <t>기타잡수입</t>
    <phoneticPr fontId="1" type="noConversion"/>
  </si>
  <si>
    <t>÷</t>
    <phoneticPr fontId="1" type="noConversion"/>
  </si>
  <si>
    <t>- 가족수당</t>
    <phoneticPr fontId="1" type="noConversion"/>
  </si>
  <si>
    <t>회</t>
    <phoneticPr fontId="1" type="noConversion"/>
  </si>
  <si>
    <t>소계</t>
    <phoneticPr fontId="1" type="noConversion"/>
  </si>
  <si>
    <t>예비비</t>
    <phoneticPr fontId="1" type="noConversion"/>
  </si>
  <si>
    <t>과  목</t>
    <phoneticPr fontId="1" type="noConversion"/>
  </si>
  <si>
    <t>예산(B)</t>
    <phoneticPr fontId="1" type="noConversion"/>
  </si>
  <si>
    <t>기타잡수입</t>
    <phoneticPr fontId="1" type="noConversion"/>
  </si>
  <si>
    <t>잡지출</t>
    <phoneticPr fontId="1" type="noConversion"/>
  </si>
  <si>
    <t>잡지출</t>
    <phoneticPr fontId="1" type="noConversion"/>
  </si>
  <si>
    <t>소계</t>
    <phoneticPr fontId="1" type="noConversion"/>
  </si>
  <si>
    <t>수   입</t>
    <phoneticPr fontId="1" type="noConversion"/>
  </si>
  <si>
    <t>사   업</t>
    <phoneticPr fontId="1" type="noConversion"/>
  </si>
  <si>
    <t>스팀세차사업수입</t>
    <phoneticPr fontId="1" type="noConversion"/>
  </si>
  <si>
    <t>월</t>
    <phoneticPr fontId="1" type="noConversion"/>
  </si>
  <si>
    <t>- 예금이자수입</t>
    <phoneticPr fontId="1" type="noConversion"/>
  </si>
  <si>
    <t>- 기타잡수입</t>
    <phoneticPr fontId="1" type="noConversion"/>
  </si>
  <si>
    <t>- 관장</t>
    <phoneticPr fontId="1" type="noConversion"/>
  </si>
  <si>
    <t>교육사업</t>
    <phoneticPr fontId="1" type="noConversion"/>
  </si>
  <si>
    <t>조사연구사업비</t>
    <phoneticPr fontId="1" type="noConversion"/>
  </si>
  <si>
    <t>증 감(B-A)</t>
    <phoneticPr fontId="1" type="noConversion"/>
  </si>
  <si>
    <t>금액</t>
    <phoneticPr fontId="1" type="noConversion"/>
  </si>
  <si>
    <t>증감(B-A)</t>
    <phoneticPr fontId="1" type="noConversion"/>
  </si>
  <si>
    <t>금액</t>
    <phoneticPr fontId="1" type="noConversion"/>
  </si>
  <si>
    <t>실버택배사업수입</t>
    <phoneticPr fontId="1" type="noConversion"/>
  </si>
  <si>
    <t>청소사업수입</t>
    <phoneticPr fontId="1" type="noConversion"/>
  </si>
  <si>
    <t>이월금</t>
    <phoneticPr fontId="1" type="noConversion"/>
  </si>
  <si>
    <t>계</t>
    <phoneticPr fontId="1" type="noConversion"/>
  </si>
  <si>
    <t>소계</t>
    <phoneticPr fontId="1" type="noConversion"/>
  </si>
  <si>
    <t>전년도이월금</t>
    <phoneticPr fontId="1" type="noConversion"/>
  </si>
  <si>
    <t>- 전년도이월금</t>
    <phoneticPr fontId="1" type="noConversion"/>
  </si>
  <si>
    <t>기타예금이자수입</t>
    <phoneticPr fontId="1" type="noConversion"/>
  </si>
  <si>
    <t>급여</t>
    <phoneticPr fontId="1" type="noConversion"/>
  </si>
  <si>
    <t>퇴직금및퇴직적립금</t>
    <phoneticPr fontId="1" type="noConversion"/>
  </si>
  <si>
    <t>세입 내역(1)</t>
    <phoneticPr fontId="1" type="noConversion"/>
  </si>
  <si>
    <t>세입 내역(2)</t>
    <phoneticPr fontId="1" type="noConversion"/>
  </si>
  <si>
    <t>공공요금</t>
    <phoneticPr fontId="1" type="noConversion"/>
  </si>
  <si>
    <t>예비비</t>
    <phoneticPr fontId="1" type="noConversion"/>
  </si>
  <si>
    <t>제세공과금</t>
    <phoneticPr fontId="1" type="noConversion"/>
  </si>
  <si>
    <t>계</t>
    <phoneticPr fontId="1" type="noConversion"/>
  </si>
  <si>
    <t>소계</t>
    <phoneticPr fontId="1" type="noConversion"/>
  </si>
  <si>
    <t>잡지출</t>
    <phoneticPr fontId="1" type="noConversion"/>
  </si>
  <si>
    <t>계</t>
    <phoneticPr fontId="1" type="noConversion"/>
  </si>
  <si>
    <t>=</t>
    <phoneticPr fontId="1" type="noConversion"/>
  </si>
  <si>
    <t>스팀세차사업수입</t>
    <phoneticPr fontId="1" type="noConversion"/>
  </si>
  <si>
    <t>실버택배사업수입</t>
    <phoneticPr fontId="1" type="noConversion"/>
  </si>
  <si>
    <t>청소사업수입</t>
    <phoneticPr fontId="1" type="noConversion"/>
  </si>
  <si>
    <t>소계</t>
    <phoneticPr fontId="1" type="noConversion"/>
  </si>
  <si>
    <t>차량비</t>
    <phoneticPr fontId="1" type="noConversion"/>
  </si>
  <si>
    <t xml:space="preserve"> </t>
    <phoneticPr fontId="1" type="noConversion"/>
  </si>
  <si>
    <t>노인일자리사업비</t>
    <phoneticPr fontId="1" type="noConversion"/>
  </si>
  <si>
    <t>사회보험부담금</t>
    <phoneticPr fontId="1" type="noConversion"/>
  </si>
  <si>
    <t>반환금</t>
    <phoneticPr fontId="1" type="noConversion"/>
  </si>
  <si>
    <t>수   입</t>
    <phoneticPr fontId="12" type="noConversion"/>
  </si>
  <si>
    <t>국고보조금</t>
    <phoneticPr fontId="12" type="noConversion"/>
  </si>
  <si>
    <t>- 노인일자리사업비 보조금</t>
    <phoneticPr fontId="12" type="noConversion"/>
  </si>
  <si>
    <t>=</t>
    <phoneticPr fontId="12" type="noConversion"/>
  </si>
  <si>
    <t>시도보조금</t>
    <phoneticPr fontId="12" type="noConversion"/>
  </si>
  <si>
    <t>시군구보조금</t>
    <phoneticPr fontId="12" type="noConversion"/>
  </si>
  <si>
    <t>국고보조금</t>
    <phoneticPr fontId="1" type="noConversion"/>
  </si>
  <si>
    <t>시도보조금</t>
    <phoneticPr fontId="1" type="noConversion"/>
  </si>
  <si>
    <t>시군구보조금</t>
    <phoneticPr fontId="1" type="noConversion"/>
  </si>
  <si>
    <t>및 기타</t>
    <phoneticPr fontId="1" type="noConversion"/>
  </si>
  <si>
    <t>및 기타</t>
    <phoneticPr fontId="1" type="noConversion"/>
  </si>
  <si>
    <t>기타운영비</t>
    <phoneticPr fontId="1" type="noConversion"/>
  </si>
  <si>
    <t>- 과장</t>
    <phoneticPr fontId="1" type="noConversion"/>
  </si>
  <si>
    <t>- 실무자 2</t>
    <phoneticPr fontId="1" type="noConversion"/>
  </si>
  <si>
    <t>- 국민연금 부담금</t>
    <phoneticPr fontId="1" type="noConversion"/>
  </si>
  <si>
    <t>- 건강보험 부담금</t>
    <phoneticPr fontId="1" type="noConversion"/>
  </si>
  <si>
    <t>- 장기요양보험 부담금</t>
    <phoneticPr fontId="1" type="noConversion"/>
  </si>
  <si>
    <t>- 고용보험 부담금</t>
    <phoneticPr fontId="1" type="noConversion"/>
  </si>
  <si>
    <t>- 산재보험 부담금</t>
    <phoneticPr fontId="1" type="noConversion"/>
  </si>
  <si>
    <t>- 명절휴가비(설)</t>
    <phoneticPr fontId="1" type="noConversion"/>
  </si>
  <si>
    <t>- 명절휴가비(추석)</t>
    <phoneticPr fontId="1" type="noConversion"/>
  </si>
  <si>
    <t xml:space="preserve">  · 청소사업비</t>
    <phoneticPr fontId="1" type="noConversion"/>
  </si>
  <si>
    <t>추진비</t>
    <phoneticPr fontId="1" type="noConversion"/>
  </si>
  <si>
    <t>이하여백</t>
    <phoneticPr fontId="1" type="noConversion"/>
  </si>
  <si>
    <t>세  입</t>
    <phoneticPr fontId="1" type="noConversion"/>
  </si>
  <si>
    <t>세  출</t>
    <phoneticPr fontId="1" type="noConversion"/>
  </si>
  <si>
    <t>항         목</t>
    <phoneticPr fontId="1" type="noConversion"/>
  </si>
  <si>
    <t>금  액</t>
    <phoneticPr fontId="1" type="noConversion"/>
  </si>
  <si>
    <t>비  율(%)</t>
    <phoneticPr fontId="1" type="noConversion"/>
  </si>
  <si>
    <t>총         액</t>
    <phoneticPr fontId="1" type="noConversion"/>
  </si>
  <si>
    <t>사 업 수 입</t>
    <phoneticPr fontId="1" type="noConversion"/>
  </si>
  <si>
    <t>인   건   비</t>
    <phoneticPr fontId="1" type="noConversion"/>
  </si>
  <si>
    <t>보조금수입</t>
    <phoneticPr fontId="1" type="noConversion"/>
  </si>
  <si>
    <t>업무추진비</t>
    <phoneticPr fontId="1" type="noConversion"/>
  </si>
  <si>
    <t>운   영   비</t>
    <phoneticPr fontId="1" type="noConversion"/>
  </si>
  <si>
    <t>이   월   금</t>
    <phoneticPr fontId="1" type="noConversion"/>
  </si>
  <si>
    <t>시   설   비</t>
    <phoneticPr fontId="1" type="noConversion"/>
  </si>
  <si>
    <t>잡   수   입</t>
    <phoneticPr fontId="1" type="noConversion"/>
  </si>
  <si>
    <t>사   업   비</t>
    <phoneticPr fontId="1" type="noConversion"/>
  </si>
  <si>
    <t>잡   지   출</t>
    <phoneticPr fontId="1" type="noConversion"/>
  </si>
  <si>
    <t>예비비 및 기타</t>
    <phoneticPr fontId="1" type="noConversion"/>
  </si>
  <si>
    <t>(단위 : 천원)</t>
    <phoneticPr fontId="1" type="noConversion"/>
  </si>
  <si>
    <t>전   입   금</t>
    <phoneticPr fontId="1" type="noConversion"/>
  </si>
  <si>
    <t>이하여백</t>
    <phoneticPr fontId="1" type="noConversion"/>
  </si>
  <si>
    <t>기관운영비</t>
    <phoneticPr fontId="1" type="noConversion"/>
  </si>
  <si>
    <t>공동작업장운영수입</t>
    <phoneticPr fontId="1" type="noConversion"/>
  </si>
  <si>
    <t>- 공동작업장운영수입</t>
    <phoneticPr fontId="1" type="noConversion"/>
  </si>
  <si>
    <t>기타후생경비</t>
    <phoneticPr fontId="1" type="noConversion"/>
  </si>
  <si>
    <t>손주사랑급식지원단사업수입</t>
    <phoneticPr fontId="1" type="noConversion"/>
  </si>
  <si>
    <t>예산(A)</t>
    <phoneticPr fontId="1" type="noConversion"/>
  </si>
  <si>
    <t>증감(B-A)</t>
    <phoneticPr fontId="1" type="noConversion"/>
  </si>
  <si>
    <t>예산(A)</t>
    <phoneticPr fontId="1" type="noConversion"/>
  </si>
  <si>
    <t>예산(B)</t>
    <phoneticPr fontId="1" type="noConversion"/>
  </si>
  <si>
    <t>전을분</t>
    <phoneticPr fontId="1" type="noConversion"/>
  </si>
  <si>
    <t>정우진</t>
    <phoneticPr fontId="1" type="noConversion"/>
  </si>
  <si>
    <t>김지연</t>
    <phoneticPr fontId="1" type="noConversion"/>
  </si>
  <si>
    <t>공동작업장운영수입</t>
    <phoneticPr fontId="1" type="noConversion"/>
  </si>
  <si>
    <t>월</t>
    <phoneticPr fontId="1" type="noConversion"/>
  </si>
  <si>
    <t xml:space="preserve">  · 주정차질서계도사업비</t>
    <phoneticPr fontId="1" type="noConversion"/>
  </si>
  <si>
    <t xml:space="preserve">  · 공동작업장사업비</t>
    <phoneticPr fontId="1" type="noConversion"/>
  </si>
  <si>
    <t xml:space="preserve">  · 스팀세차사업비</t>
    <phoneticPr fontId="1" type="noConversion"/>
  </si>
  <si>
    <t xml:space="preserve">  · 실버택배사업비</t>
    <phoneticPr fontId="1" type="noConversion"/>
  </si>
  <si>
    <t xml:space="preserve">  · 손주사랑급식지원단사업비</t>
    <phoneticPr fontId="1" type="noConversion"/>
  </si>
  <si>
    <t xml:space="preserve">  · 인력파견사업비</t>
    <phoneticPr fontId="1" type="noConversion"/>
  </si>
  <si>
    <t xml:space="preserve">  · 노인일자리 전담인력(1,167천원)</t>
    <phoneticPr fontId="1" type="noConversion"/>
  </si>
  <si>
    <t>- 스팀세차사업수익금</t>
    <phoneticPr fontId="1" type="noConversion"/>
  </si>
  <si>
    <t>손주사랑급식지원단사업수입</t>
    <phoneticPr fontId="1" type="noConversion"/>
  </si>
  <si>
    <t>- 손주사랑급식지원단사업수입</t>
    <phoneticPr fontId="1" type="noConversion"/>
  </si>
  <si>
    <t>산출내역</t>
    <phoneticPr fontId="1" type="noConversion"/>
  </si>
  <si>
    <t>- 실버택배사업수익금</t>
    <phoneticPr fontId="1" type="noConversion"/>
  </si>
  <si>
    <t>- 청소사업수익금</t>
    <phoneticPr fontId="1" type="noConversion"/>
  </si>
  <si>
    <t>- 법인전입금</t>
    <phoneticPr fontId="1" type="noConversion"/>
  </si>
  <si>
    <t>잡수입</t>
    <phoneticPr fontId="1" type="noConversion"/>
  </si>
  <si>
    <t>세출 내역(1)</t>
    <phoneticPr fontId="1" type="noConversion"/>
  </si>
  <si>
    <t>- 실무자 1</t>
    <phoneticPr fontId="1" type="noConversion"/>
  </si>
  <si>
    <t>- 실무자 3</t>
    <phoneticPr fontId="1" type="noConversion"/>
  </si>
  <si>
    <t>- 종사자처우개선비(5호봉이상)</t>
    <phoneticPr fontId="1" type="noConversion"/>
  </si>
  <si>
    <t>- 종사자처우개선비(5호봉미만)</t>
    <phoneticPr fontId="1" type="noConversion"/>
  </si>
  <si>
    <t>%</t>
    <phoneticPr fontId="1" type="noConversion"/>
  </si>
  <si>
    <t>- 기타후생경비</t>
    <phoneticPr fontId="1" type="noConversion"/>
  </si>
  <si>
    <t>추진비</t>
    <phoneticPr fontId="1" type="noConversion"/>
  </si>
  <si>
    <t>- 기관운영비</t>
    <phoneticPr fontId="1" type="noConversion"/>
  </si>
  <si>
    <t>- 협회비</t>
    <phoneticPr fontId="1" type="noConversion"/>
  </si>
  <si>
    <t>x</t>
    <phoneticPr fontId="1" type="noConversion"/>
  </si>
  <si>
    <t>회</t>
    <phoneticPr fontId="1" type="noConversion"/>
  </si>
  <si>
    <t>=</t>
    <phoneticPr fontId="1" type="noConversion"/>
  </si>
  <si>
    <t>회의비</t>
    <phoneticPr fontId="1" type="noConversion"/>
  </si>
  <si>
    <t>- 회의비</t>
    <phoneticPr fontId="1" type="noConversion"/>
  </si>
  <si>
    <t>소계</t>
    <phoneticPr fontId="1" type="noConversion"/>
  </si>
  <si>
    <t>여비</t>
    <phoneticPr fontId="1" type="noConversion"/>
  </si>
  <si>
    <t>- 시내교통비</t>
    <phoneticPr fontId="1" type="noConversion"/>
  </si>
  <si>
    <t>월</t>
    <phoneticPr fontId="1" type="noConversion"/>
  </si>
  <si>
    <t>- 출장여비</t>
    <phoneticPr fontId="1" type="noConversion"/>
  </si>
  <si>
    <t>수용비및수수료</t>
    <phoneticPr fontId="1" type="noConversion"/>
  </si>
  <si>
    <t>- 사무용품비</t>
    <phoneticPr fontId="1" type="noConversion"/>
  </si>
  <si>
    <t>- 인쇄비</t>
    <phoneticPr fontId="1" type="noConversion"/>
  </si>
  <si>
    <t>- 도서구입및정기구독비</t>
    <phoneticPr fontId="1" type="noConversion"/>
  </si>
  <si>
    <t>- 각종수수료</t>
    <phoneticPr fontId="1" type="noConversion"/>
  </si>
  <si>
    <t>- 기타소모품구입비등</t>
    <phoneticPr fontId="1" type="noConversion"/>
  </si>
  <si>
    <t>- 회계 수수료</t>
    <phoneticPr fontId="1" type="noConversion"/>
  </si>
  <si>
    <t>공공요금</t>
    <phoneticPr fontId="1" type="noConversion"/>
  </si>
  <si>
    <t>- 전신전화비</t>
    <phoneticPr fontId="1" type="noConversion"/>
  </si>
  <si>
    <t>제세공과금</t>
    <phoneticPr fontId="1" type="noConversion"/>
  </si>
  <si>
    <t>- 자동차세</t>
    <phoneticPr fontId="1" type="noConversion"/>
  </si>
  <si>
    <t>대</t>
    <phoneticPr fontId="1" type="noConversion"/>
  </si>
  <si>
    <t>- 자동차보험료</t>
    <phoneticPr fontId="1" type="noConversion"/>
  </si>
  <si>
    <t>차량비</t>
    <phoneticPr fontId="1" type="noConversion"/>
  </si>
  <si>
    <t>- 차량유류비</t>
    <phoneticPr fontId="1" type="noConversion"/>
  </si>
  <si>
    <t>- 차량수리및유지비</t>
    <phoneticPr fontId="1" type="noConversion"/>
  </si>
  <si>
    <t>기타운영비</t>
    <phoneticPr fontId="1" type="noConversion"/>
  </si>
  <si>
    <t>- 기타운영비</t>
    <phoneticPr fontId="1" type="noConversion"/>
  </si>
  <si>
    <t>재   산</t>
    <phoneticPr fontId="1" type="noConversion"/>
  </si>
  <si>
    <t>계</t>
    <phoneticPr fontId="1" type="noConversion"/>
  </si>
  <si>
    <t>조성비</t>
    <phoneticPr fontId="1" type="noConversion"/>
  </si>
  <si>
    <t>시설비</t>
    <phoneticPr fontId="1" type="noConversion"/>
  </si>
  <si>
    <t>- 건물인테리어 및 수선비</t>
    <phoneticPr fontId="1" type="noConversion"/>
  </si>
  <si>
    <t>자산취득비</t>
    <phoneticPr fontId="1" type="noConversion"/>
  </si>
  <si>
    <t>- 사무용비품구입비</t>
    <phoneticPr fontId="1" type="noConversion"/>
  </si>
  <si>
    <t>시설장비유지비</t>
    <phoneticPr fontId="1" type="noConversion"/>
  </si>
  <si>
    <t>- 시설장비관리보수비</t>
    <phoneticPr fontId="1" type="noConversion"/>
  </si>
  <si>
    <t>세출 내역(3)</t>
    <phoneticPr fontId="1" type="noConversion"/>
  </si>
  <si>
    <t>(단위 : 천원)</t>
    <phoneticPr fontId="1" type="noConversion"/>
  </si>
  <si>
    <t>과  목</t>
    <phoneticPr fontId="1" type="noConversion"/>
  </si>
  <si>
    <t>증 감(B-A)</t>
    <phoneticPr fontId="1" type="noConversion"/>
  </si>
  <si>
    <t>산출내역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</si>
  <si>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</si>
  <si>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</si>
  <si>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</si>
  <si>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금액</t>
    <phoneticPr fontId="1" type="noConversion"/>
  </si>
  <si>
    <t>비율(%)</t>
    <phoneticPr fontId="1" type="noConversion"/>
  </si>
  <si>
    <t>사업비</t>
    <phoneticPr fontId="1" type="noConversion"/>
  </si>
  <si>
    <t>교육사업비</t>
    <phoneticPr fontId="1" type="noConversion"/>
  </si>
  <si>
    <t>- 노인일자리사업 발대식</t>
    <phoneticPr fontId="1" type="noConversion"/>
  </si>
  <si>
    <t>- 노인일자리사업 평가회</t>
    <phoneticPr fontId="1" type="noConversion"/>
  </si>
  <si>
    <t>조사연구사업</t>
    <phoneticPr fontId="1" type="noConversion"/>
  </si>
  <si>
    <t>- 지역조사사업비</t>
    <phoneticPr fontId="1" type="noConversion"/>
  </si>
  <si>
    <t>- 직원역량강화사업비</t>
    <phoneticPr fontId="1" type="noConversion"/>
  </si>
  <si>
    <t>명</t>
    <phoneticPr fontId="1" type="noConversion"/>
  </si>
  <si>
    <t>홍보사업</t>
    <phoneticPr fontId="1" type="noConversion"/>
  </si>
  <si>
    <t>- 기관 홍보비</t>
    <phoneticPr fontId="1" type="noConversion"/>
  </si>
  <si>
    <t>주정차질서계도사업</t>
    <phoneticPr fontId="1" type="noConversion"/>
  </si>
  <si>
    <t>스팀세차사업</t>
    <phoneticPr fontId="1" type="noConversion"/>
  </si>
  <si>
    <t>- 스팀세차사업비</t>
    <phoneticPr fontId="1" type="noConversion"/>
  </si>
  <si>
    <t>실버택배사업</t>
    <phoneticPr fontId="1" type="noConversion"/>
  </si>
  <si>
    <t>- 실버택배사업비</t>
    <phoneticPr fontId="1" type="noConversion"/>
  </si>
  <si>
    <t>청소사업</t>
    <phoneticPr fontId="1" type="noConversion"/>
  </si>
  <si>
    <t>- 청소사업비</t>
    <phoneticPr fontId="1" type="noConversion"/>
  </si>
  <si>
    <t>손주사랑급식지원단사업</t>
    <phoneticPr fontId="1" type="noConversion"/>
  </si>
  <si>
    <t>- 손주사랑급식지원단사업비</t>
    <phoneticPr fontId="1" type="noConversion"/>
  </si>
  <si>
    <t>인력파견사업</t>
    <phoneticPr fontId="1" type="noConversion"/>
  </si>
  <si>
    <t>- 인력파견사업비</t>
    <phoneticPr fontId="1" type="noConversion"/>
  </si>
  <si>
    <t>잡지출</t>
    <phoneticPr fontId="1" type="noConversion"/>
  </si>
  <si>
    <t>- 잡지출</t>
    <phoneticPr fontId="1" type="noConversion"/>
  </si>
  <si>
    <t>예비비</t>
    <phoneticPr fontId="1" type="noConversion"/>
  </si>
  <si>
    <t>- 예비비</t>
    <phoneticPr fontId="1" type="noConversion"/>
  </si>
  <si>
    <t>반환금</t>
    <phoneticPr fontId="1" type="noConversion"/>
  </si>
  <si>
    <t>전담인력지원</t>
    <phoneticPr fontId="1" type="noConversion"/>
  </si>
  <si>
    <t>- 노인일자리 전담인력 급여</t>
    <phoneticPr fontId="1" type="noConversion"/>
  </si>
  <si>
    <t xml:space="preserve"> · 노인일자리사업(수익금)</t>
    <phoneticPr fontId="1" type="noConversion"/>
  </si>
  <si>
    <t>주정차질서계도지원사업</t>
    <phoneticPr fontId="1" type="noConversion"/>
  </si>
  <si>
    <t>공동작업장사업</t>
    <phoneticPr fontId="1" type="noConversion"/>
  </si>
  <si>
    <t>손주사랑급식지원사업</t>
    <phoneticPr fontId="1" type="noConversion"/>
  </si>
  <si>
    <t>일자리전담인력급여</t>
    <phoneticPr fontId="1" type="noConversion"/>
  </si>
  <si>
    <t>공동작업장운영</t>
    <phoneticPr fontId="1" type="noConversion"/>
  </si>
  <si>
    <t>- 공동작업장사업비</t>
    <phoneticPr fontId="1" type="noConversion"/>
  </si>
  <si>
    <t>r</t>
    <phoneticPr fontId="1" type="noConversion"/>
  </si>
  <si>
    <t>예비비 및 기타</t>
    <phoneticPr fontId="1" type="noConversion"/>
  </si>
  <si>
    <t>노인
일자리사업비</t>
    <phoneticPr fontId="1" type="noConversion"/>
  </si>
  <si>
    <t>홍보사업비</t>
    <phoneticPr fontId="1" type="noConversion"/>
  </si>
  <si>
    <t>예산(A)</t>
    <phoneticPr fontId="1" type="noConversion"/>
  </si>
  <si>
    <t>예산(B)</t>
    <phoneticPr fontId="1" type="noConversion"/>
  </si>
  <si>
    <t xml:space="preserve"> · 노인일자시업(보조금 이자수익금)</t>
    <phoneticPr fontId="1" type="noConversion"/>
  </si>
  <si>
    <t xml:space="preserve"> · 운영비(보조금)</t>
    <phoneticPr fontId="1" type="noConversion"/>
  </si>
  <si>
    <t xml:space="preserve"> · 법인전입금(자부담)</t>
    <phoneticPr fontId="1" type="noConversion"/>
  </si>
  <si>
    <t>김성훈</t>
    <phoneticPr fontId="1" type="noConversion"/>
  </si>
  <si>
    <t>서재용</t>
    <phoneticPr fontId="1" type="noConversion"/>
  </si>
  <si>
    <t>박시우(퇴사)</t>
    <phoneticPr fontId="1" type="noConversion"/>
  </si>
  <si>
    <t>- 보조금 집행 반환금(운영비, 이자수입)</t>
    <phoneticPr fontId="1" type="noConversion"/>
  </si>
  <si>
    <t>x</t>
    <phoneticPr fontId="1" type="noConversion"/>
  </si>
  <si>
    <t>회</t>
    <phoneticPr fontId="1" type="noConversion"/>
  </si>
  <si>
    <t>=</t>
    <phoneticPr fontId="1" type="noConversion"/>
  </si>
  <si>
    <t>x</t>
    <phoneticPr fontId="1" type="noConversion"/>
  </si>
  <si>
    <t>- 사업단 대표자 통합간담회</t>
    <phoneticPr fontId="1" type="noConversion"/>
  </si>
  <si>
    <t>- 사업개발비(견학, 컨설팅 등)</t>
    <phoneticPr fontId="1" type="noConversion"/>
  </si>
  <si>
    <t>x</t>
    <phoneticPr fontId="1" type="noConversion"/>
  </si>
  <si>
    <t>=</t>
    <phoneticPr fontId="12" type="noConversion"/>
  </si>
  <si>
    <t xml:space="preserve">  · 노인일자리 전담인력 급여(1,167천원)</t>
    <phoneticPr fontId="1" type="noConversion"/>
  </si>
  <si>
    <t>- 경상운영비보조금</t>
    <phoneticPr fontId="12" type="noConversion"/>
  </si>
  <si>
    <t>- 종사자복지수당</t>
    <phoneticPr fontId="12" type="noConversion"/>
  </si>
  <si>
    <t>- 평가 인센티브</t>
    <phoneticPr fontId="1" type="noConversion"/>
  </si>
  <si>
    <t>8,470천원 추가</t>
    <phoneticPr fontId="1" type="noConversion"/>
  </si>
  <si>
    <t>- 인센티브 수당</t>
    <phoneticPr fontId="1" type="noConversion"/>
  </si>
  <si>
    <t>사업단활성화지원사업</t>
    <phoneticPr fontId="1" type="noConversion"/>
  </si>
  <si>
    <t>- 사업단활성화지원사업비</t>
    <phoneticPr fontId="1" type="noConversion"/>
  </si>
  <si>
    <t>직책보조비</t>
    <phoneticPr fontId="1" type="noConversion"/>
  </si>
  <si>
    <t>- 직책보조비</t>
    <phoneticPr fontId="1" type="noConversion"/>
  </si>
  <si>
    <t>2015년도 부산남구시니어클럽 3차 추경 예산 내역서(안)</t>
    <phoneticPr fontId="1" type="noConversion"/>
  </si>
  <si>
    <t xml:space="preserve">2차 추경
예산(A) </t>
    <phoneticPr fontId="1" type="noConversion"/>
  </si>
  <si>
    <t>3차 추경
예산(B)</t>
    <phoneticPr fontId="1" type="noConversion"/>
  </si>
  <si>
    <t>2차 추경</t>
    <phoneticPr fontId="1" type="noConversion"/>
  </si>
  <si>
    <t>3차 추경</t>
    <phoneticPr fontId="1" type="noConversion"/>
  </si>
  <si>
    <t>2015년도 부산남구시니어클럽 3차 추경 예산 총괄표(안)</t>
    <phoneticPr fontId="1" type="noConversion"/>
  </si>
  <si>
    <t>2015년도 부산남구시니어클럽 3차 추경 예산서(안)</t>
    <phoneticPr fontId="1" type="noConversion"/>
  </si>
  <si>
    <t>이하여백</t>
    <phoneticPr fontId="1" type="noConversion"/>
  </si>
  <si>
    <t>- 주정차질서계도지원사업비(9개월)</t>
    <phoneticPr fontId="1" type="noConversion"/>
  </si>
  <si>
    <t xml:space="preserve">   주정차질서계도지원사업비(4개월)</t>
    <phoneticPr fontId="1" type="noConversion"/>
  </si>
</sst>
</file>

<file path=xl/styles.xml><?xml version="1.0" encoding="utf-8"?>
<styleSheet xmlns="http://schemas.openxmlformats.org/spreadsheetml/2006/main">
  <numFmts count="9">
    <numFmt numFmtId="41" formatCode="_-* #,##0_-;\-* #,##0_-;_-* &quot;-&quot;_-;_-@_-"/>
    <numFmt numFmtId="176" formatCode="#,##0_ "/>
    <numFmt numFmtId="177" formatCode="#,##0_);[Red]\(#,##0\)"/>
    <numFmt numFmtId="178" formatCode="#,##0.0_ "/>
    <numFmt numFmtId="179" formatCode="0.0_);[Red]\(0.0\)"/>
    <numFmt numFmtId="180" formatCode="#,##0.0_);[Red]\(#,##0.0\)"/>
    <numFmt numFmtId="181" formatCode="0.0_ "/>
    <numFmt numFmtId="182" formatCode="0_ "/>
    <numFmt numFmtId="183" formatCode="0_);[Red]\(0\)"/>
  </numFmts>
  <fonts count="27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name val="돋움"/>
      <family val="3"/>
      <charset val="129"/>
    </font>
    <font>
      <b/>
      <sz val="11"/>
      <name val="굴림"/>
      <family val="3"/>
      <charset val="129"/>
    </font>
    <font>
      <b/>
      <sz val="18"/>
      <name val="굴림"/>
      <family val="3"/>
      <charset val="129"/>
    </font>
    <font>
      <b/>
      <sz val="10"/>
      <color indexed="8"/>
      <name val="굴림"/>
      <family val="3"/>
      <charset val="129"/>
    </font>
    <font>
      <b/>
      <sz val="11"/>
      <color indexed="8"/>
      <name val="굴림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b/>
      <sz val="10"/>
      <name val="돋움"/>
      <family val="3"/>
      <charset val="129"/>
    </font>
    <font>
      <sz val="10"/>
      <name val="돋움"/>
      <family val="3"/>
      <charset val="129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돋움"/>
      <family val="3"/>
      <charset val="129"/>
    </font>
    <font>
      <sz val="11"/>
      <color rgb="FFFF0000"/>
      <name val="돋움"/>
      <family val="3"/>
      <charset val="129"/>
    </font>
    <font>
      <b/>
      <sz val="20"/>
      <name val="맑은 고딕"/>
      <family val="3"/>
      <charset val="129"/>
      <scheme val="major"/>
    </font>
    <font>
      <b/>
      <sz val="16"/>
      <name val="맑은 고딕"/>
      <family val="3"/>
      <charset val="129"/>
      <scheme val="major"/>
    </font>
    <font>
      <sz val="16"/>
      <name val="맑은 고딕"/>
      <family val="3"/>
      <charset val="129"/>
      <scheme val="major"/>
    </font>
    <font>
      <sz val="10"/>
      <color rgb="FFFF0000"/>
      <name val="돋움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name val="바탕"/>
      <family val="1"/>
      <charset val="129"/>
    </font>
    <font>
      <b/>
      <sz val="7"/>
      <color indexed="81"/>
      <name val="Tahoma"/>
      <family val="2"/>
    </font>
    <font>
      <b/>
      <sz val="7"/>
      <color indexed="81"/>
      <name val="돋움"/>
      <family val="3"/>
      <charset val="129"/>
    </font>
    <font>
      <sz val="10"/>
      <color theme="1"/>
      <name val="굴림"/>
      <family val="3"/>
      <charset val="129"/>
    </font>
    <font>
      <sz val="11"/>
      <color theme="1"/>
      <name val="돋움"/>
      <family val="3"/>
      <charset val="129"/>
    </font>
    <font>
      <b/>
      <sz val="10"/>
      <color theme="1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1" fillId="0" borderId="0" applyFont="0" applyFill="0" applyBorder="0" applyAlignment="0" applyProtection="0">
      <alignment vertical="center"/>
    </xf>
  </cellStyleXfs>
  <cellXfs count="47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176" fontId="8" fillId="0" borderId="2" xfId="0" applyNumberFormat="1" applyFont="1" applyBorder="1" applyAlignment="1">
      <alignment vertical="center" shrinkToFit="1"/>
    </xf>
    <xf numFmtId="176" fontId="8" fillId="0" borderId="4" xfId="0" applyNumberFormat="1" applyFont="1" applyBorder="1" applyAlignment="1">
      <alignment vertical="center" shrinkToFit="1"/>
    </xf>
    <xf numFmtId="176" fontId="8" fillId="0" borderId="6" xfId="0" applyNumberFormat="1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176" fontId="7" fillId="0" borderId="2" xfId="0" applyNumberFormat="1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178" fontId="7" fillId="0" borderId="8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8" fontId="8" fillId="0" borderId="10" xfId="0" applyNumberFormat="1" applyFont="1" applyBorder="1" applyAlignment="1">
      <alignment horizontal="center" vertical="center"/>
    </xf>
    <xf numFmtId="178" fontId="8" fillId="0" borderId="10" xfId="0" applyNumberFormat="1" applyFont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/>
    </xf>
    <xf numFmtId="49" fontId="8" fillId="0" borderId="12" xfId="0" applyNumberFormat="1" applyFont="1" applyBorder="1" applyAlignment="1">
      <alignment vertical="center" shrinkToFit="1"/>
    </xf>
    <xf numFmtId="49" fontId="7" fillId="0" borderId="12" xfId="0" applyNumberFormat="1" applyFont="1" applyBorder="1" applyAlignment="1">
      <alignment vertical="center" shrinkToFit="1"/>
    </xf>
    <xf numFmtId="177" fontId="8" fillId="0" borderId="1" xfId="0" applyNumberFormat="1" applyFont="1" applyBorder="1" applyAlignment="1">
      <alignment horizontal="center" vertical="center" shrinkToFit="1"/>
    </xf>
    <xf numFmtId="177" fontId="8" fillId="0" borderId="2" xfId="0" applyNumberFormat="1" applyFont="1" applyBorder="1" applyAlignment="1">
      <alignment vertical="center" shrinkToFit="1"/>
    </xf>
    <xf numFmtId="177" fontId="8" fillId="0" borderId="1" xfId="0" applyNumberFormat="1" applyFont="1" applyBorder="1" applyAlignment="1">
      <alignment horizontal="right" vertical="center" shrinkToFit="1"/>
    </xf>
    <xf numFmtId="49" fontId="8" fillId="0" borderId="13" xfId="0" applyNumberFormat="1" applyFont="1" applyBorder="1" applyAlignment="1">
      <alignment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177" fontId="8" fillId="0" borderId="4" xfId="0" applyNumberFormat="1" applyFont="1" applyBorder="1" applyAlignment="1">
      <alignment vertical="center" shrinkToFit="1"/>
    </xf>
    <xf numFmtId="49" fontId="8" fillId="0" borderId="14" xfId="0" applyNumberFormat="1" applyFont="1" applyBorder="1" applyAlignment="1">
      <alignment vertical="center" shrinkToFit="1"/>
    </xf>
    <xf numFmtId="177" fontId="8" fillId="0" borderId="0" xfId="0" applyNumberFormat="1" applyFont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vertical="center" shrinkToFit="1"/>
    </xf>
    <xf numFmtId="0" fontId="8" fillId="0" borderId="9" xfId="0" applyFont="1" applyBorder="1">
      <alignment vertical="center"/>
    </xf>
    <xf numFmtId="178" fontId="7" fillId="0" borderId="10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10" xfId="0" applyFont="1" applyBorder="1">
      <alignment vertical="center"/>
    </xf>
    <xf numFmtId="0" fontId="8" fillId="0" borderId="11" xfId="0" applyFont="1" applyBorder="1" applyAlignment="1">
      <alignment horizontal="left" vertical="center" shrinkToFit="1"/>
    </xf>
    <xf numFmtId="176" fontId="7" fillId="0" borderId="11" xfId="0" applyNumberFormat="1" applyFont="1" applyBorder="1" applyAlignment="1">
      <alignment vertical="center" shrinkToFit="1"/>
    </xf>
    <xf numFmtId="178" fontId="7" fillId="0" borderId="11" xfId="0" applyNumberFormat="1" applyFont="1" applyBorder="1" applyAlignment="1">
      <alignment vertical="center" shrinkToFit="1"/>
    </xf>
    <xf numFmtId="176" fontId="8" fillId="0" borderId="11" xfId="0" applyNumberFormat="1" applyFont="1" applyBorder="1" applyAlignment="1">
      <alignment vertical="center" shrinkToFit="1"/>
    </xf>
    <xf numFmtId="178" fontId="8" fillId="0" borderId="11" xfId="0" applyNumberFormat="1" applyFont="1" applyBorder="1" applyAlignment="1">
      <alignment vertical="center" shrinkToFit="1"/>
    </xf>
    <xf numFmtId="178" fontId="8" fillId="0" borderId="11" xfId="0" applyNumberFormat="1" applyFont="1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8" fillId="0" borderId="3" xfId="0" applyNumberFormat="1" applyFont="1" applyBorder="1" applyAlignment="1">
      <alignment horizontal="right" vertical="center" shrinkToFit="1"/>
    </xf>
    <xf numFmtId="0" fontId="8" fillId="0" borderId="5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horizontal="right" vertical="center" shrinkToFit="1"/>
    </xf>
    <xf numFmtId="180" fontId="8" fillId="0" borderId="1" xfId="0" applyNumberFormat="1" applyFont="1" applyBorder="1" applyAlignment="1">
      <alignment horizontal="right" vertical="center" shrinkToFit="1"/>
    </xf>
    <xf numFmtId="177" fontId="8" fillId="0" borderId="3" xfId="0" applyNumberFormat="1" applyFont="1" applyBorder="1" applyAlignment="1">
      <alignment horizontal="right" vertical="center" shrinkToFit="1"/>
    </xf>
    <xf numFmtId="177" fontId="8" fillId="0" borderId="5" xfId="0" applyNumberFormat="1" applyFont="1" applyBorder="1" applyAlignment="1">
      <alignment horizontal="right" vertical="center" shrinkToFit="1"/>
    </xf>
    <xf numFmtId="180" fontId="8" fillId="0" borderId="5" xfId="0" applyNumberFormat="1" applyFont="1" applyBorder="1" applyAlignment="1">
      <alignment horizontal="right" vertical="center" shrinkToFit="1"/>
    </xf>
    <xf numFmtId="0" fontId="7" fillId="0" borderId="1" xfId="0" applyFont="1" applyBorder="1" applyAlignment="1">
      <alignment horizontal="right" vertical="center" shrinkToFit="1"/>
    </xf>
    <xf numFmtId="0" fontId="8" fillId="0" borderId="1" xfId="0" applyFont="1" applyBorder="1" applyAlignment="1">
      <alignment horizontal="right" vertical="center" shrinkToFit="1"/>
    </xf>
    <xf numFmtId="176" fontId="8" fillId="0" borderId="3" xfId="0" applyNumberFormat="1" applyFont="1" applyBorder="1" applyAlignment="1">
      <alignment horizontal="right" vertical="center" shrinkToFit="1"/>
    </xf>
    <xf numFmtId="176" fontId="8" fillId="0" borderId="0" xfId="0" applyNumberFormat="1" applyFont="1" applyBorder="1" applyAlignment="1">
      <alignment horizontal="right" vertical="center" shrinkToFit="1"/>
    </xf>
    <xf numFmtId="176" fontId="8" fillId="0" borderId="5" xfId="0" applyNumberFormat="1" applyFont="1" applyBorder="1" applyAlignment="1">
      <alignment horizontal="right" vertical="center" shrinkToFit="1"/>
    </xf>
    <xf numFmtId="176" fontId="8" fillId="0" borderId="1" xfId="0" applyNumberFormat="1" applyFont="1" applyBorder="1" applyAlignment="1">
      <alignment horizontal="right" vertical="center" shrinkToFit="1"/>
    </xf>
    <xf numFmtId="176" fontId="8" fillId="0" borderId="1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8" fillId="0" borderId="0" xfId="0" applyNumberFormat="1" applyFont="1" applyBorder="1" applyAlignment="1">
      <alignment horizontal="right" vertical="center" shrinkToFit="1"/>
    </xf>
    <xf numFmtId="0" fontId="8" fillId="0" borderId="1" xfId="0" applyNumberFormat="1" applyFont="1" applyBorder="1" applyAlignment="1">
      <alignment horizontal="right" vertical="center" shrinkToFit="1"/>
    </xf>
    <xf numFmtId="0" fontId="8" fillId="0" borderId="3" xfId="0" applyFont="1" applyBorder="1" applyAlignment="1">
      <alignment horizontal="right" vertical="center" shrinkToFit="1"/>
    </xf>
    <xf numFmtId="0" fontId="8" fillId="0" borderId="5" xfId="0" applyFont="1" applyBorder="1" applyAlignment="1">
      <alignment horizontal="right" vertical="center" shrinkToFit="1"/>
    </xf>
    <xf numFmtId="178" fontId="7" fillId="0" borderId="10" xfId="0" applyNumberFormat="1" applyFont="1" applyBorder="1" applyAlignment="1">
      <alignment horizontal="center" vertical="center" shrinkToFit="1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>
      <alignment vertical="center"/>
    </xf>
    <xf numFmtId="177" fontId="8" fillId="0" borderId="11" xfId="0" applyNumberFormat="1" applyFont="1" applyBorder="1" applyAlignment="1">
      <alignment horizontal="right" vertical="center" shrinkToFit="1"/>
    </xf>
    <xf numFmtId="177" fontId="8" fillId="0" borderId="11" xfId="0" applyNumberFormat="1" applyFont="1" applyBorder="1" applyAlignment="1">
      <alignment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11" xfId="0" applyFont="1" applyFill="1" applyBorder="1" applyAlignment="1">
      <alignment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8" fontId="7" fillId="0" borderId="8" xfId="0" applyNumberFormat="1" applyFont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left" vertical="center" shrinkToFit="1"/>
    </xf>
    <xf numFmtId="176" fontId="8" fillId="0" borderId="11" xfId="0" applyNumberFormat="1" applyFont="1" applyBorder="1" applyAlignment="1">
      <alignment horizontal="righ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10" xfId="0" applyFont="1" applyBorder="1" applyAlignment="1">
      <alignment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vertical="center" shrinkToFit="1"/>
    </xf>
    <xf numFmtId="176" fontId="10" fillId="0" borderId="0" xfId="0" applyNumberFormat="1" applyFont="1">
      <alignment vertical="center"/>
    </xf>
    <xf numFmtId="0" fontId="7" fillId="0" borderId="11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178" fontId="7" fillId="0" borderId="11" xfId="0" applyNumberFormat="1" applyFont="1" applyBorder="1" applyAlignment="1">
      <alignment horizontal="right" vertical="center" shrinkToFit="1"/>
    </xf>
    <xf numFmtId="178" fontId="8" fillId="0" borderId="11" xfId="0" applyNumberFormat="1" applyFont="1" applyBorder="1" applyAlignment="1">
      <alignment horizontal="right" vertical="center" shrinkToFit="1"/>
    </xf>
    <xf numFmtId="176" fontId="7" fillId="0" borderId="11" xfId="0" applyNumberFormat="1" applyFont="1" applyBorder="1" applyAlignment="1">
      <alignment horizontal="right" vertical="center" shrinkToFit="1"/>
    </xf>
    <xf numFmtId="0" fontId="8" fillId="0" borderId="3" xfId="0" applyFont="1" applyBorder="1" applyAlignment="1">
      <alignment horizontal="left" vertical="center" shrinkToFit="1"/>
    </xf>
    <xf numFmtId="178" fontId="8" fillId="0" borderId="3" xfId="0" applyNumberFormat="1" applyFont="1" applyBorder="1" applyAlignment="1">
      <alignment horizontal="right" vertical="center" shrinkToFit="1"/>
    </xf>
    <xf numFmtId="180" fontId="8" fillId="0" borderId="3" xfId="0" applyNumberFormat="1" applyFont="1" applyBorder="1" applyAlignment="1">
      <alignment horizontal="right" vertical="center" shrinkToFit="1"/>
    </xf>
    <xf numFmtId="177" fontId="8" fillId="0" borderId="3" xfId="0" applyNumberFormat="1" applyFont="1" applyBorder="1" applyAlignment="1">
      <alignment vertical="center" shrinkToFit="1"/>
    </xf>
    <xf numFmtId="0" fontId="8" fillId="0" borderId="10" xfId="0" applyFont="1" applyFill="1" applyBorder="1" applyAlignment="1">
      <alignment horizontal="left" vertical="center" shrinkToFit="1"/>
    </xf>
    <xf numFmtId="176" fontId="8" fillId="0" borderId="11" xfId="0" applyNumberFormat="1" applyFont="1" applyBorder="1">
      <alignment vertical="center"/>
    </xf>
    <xf numFmtId="181" fontId="8" fillId="0" borderId="11" xfId="0" applyNumberFormat="1" applyFont="1" applyBorder="1" applyAlignment="1">
      <alignment horizontal="right" vertical="center" shrinkToFit="1"/>
    </xf>
    <xf numFmtId="0" fontId="8" fillId="0" borderId="8" xfId="0" applyFont="1" applyBorder="1" applyAlignment="1">
      <alignment horizontal="left" vertical="center" shrinkToFit="1"/>
    </xf>
    <xf numFmtId="178" fontId="8" fillId="0" borderId="0" xfId="0" applyNumberFormat="1" applyFont="1" applyBorder="1" applyAlignment="1">
      <alignment horizontal="right" vertical="center" shrinkToFit="1"/>
    </xf>
    <xf numFmtId="49" fontId="8" fillId="0" borderId="0" xfId="0" applyNumberFormat="1" applyFont="1" applyBorder="1" applyAlignment="1">
      <alignment vertical="center" shrinkToFit="1"/>
    </xf>
    <xf numFmtId="49" fontId="8" fillId="0" borderId="3" xfId="0" applyNumberFormat="1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180" fontId="8" fillId="0" borderId="0" xfId="0" applyNumberFormat="1" applyFont="1" applyBorder="1" applyAlignment="1">
      <alignment horizontal="right" vertical="center" shrinkToFit="1"/>
    </xf>
    <xf numFmtId="177" fontId="8" fillId="0" borderId="0" xfId="0" applyNumberFormat="1" applyFont="1" applyBorder="1" applyAlignment="1">
      <alignment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178" fontId="8" fillId="0" borderId="11" xfId="0" applyNumberFormat="1" applyFont="1" applyBorder="1" applyAlignment="1">
      <alignment horizontal="right" vertical="center" shrinkToFit="1"/>
    </xf>
    <xf numFmtId="0" fontId="0" fillId="0" borderId="9" xfId="0" applyBorder="1">
      <alignment vertical="center"/>
    </xf>
    <xf numFmtId="177" fontId="8" fillId="0" borderId="11" xfId="0" applyNumberFormat="1" applyFont="1" applyBorder="1">
      <alignment vertical="center"/>
    </xf>
    <xf numFmtId="0" fontId="8" fillId="0" borderId="11" xfId="0" applyFont="1" applyBorder="1" applyAlignment="1">
      <alignment horizontal="center" vertical="center" shrinkToFit="1"/>
    </xf>
    <xf numFmtId="176" fontId="8" fillId="0" borderId="10" xfId="0" applyNumberFormat="1" applyFont="1" applyFill="1" applyBorder="1" applyAlignment="1">
      <alignment vertical="center" shrinkToFit="1"/>
    </xf>
    <xf numFmtId="3" fontId="10" fillId="0" borderId="0" xfId="0" applyNumberFormat="1" applyFont="1">
      <alignment vertical="center"/>
    </xf>
    <xf numFmtId="0" fontId="13" fillId="0" borderId="0" xfId="0" applyFont="1">
      <alignment vertical="center"/>
    </xf>
    <xf numFmtId="176" fontId="7" fillId="0" borderId="8" xfId="0" applyNumberFormat="1" applyFont="1" applyBorder="1" applyAlignment="1">
      <alignment horizontal="right" vertical="center" shrinkToFit="1"/>
    </xf>
    <xf numFmtId="41" fontId="0" fillId="0" borderId="0" xfId="1" applyFont="1">
      <alignment vertical="center"/>
    </xf>
    <xf numFmtId="41" fontId="14" fillId="0" borderId="0" xfId="1" applyFont="1">
      <alignment vertical="center"/>
    </xf>
    <xf numFmtId="177" fontId="0" fillId="0" borderId="0" xfId="0" applyNumberFormat="1">
      <alignment vertical="center"/>
    </xf>
    <xf numFmtId="41" fontId="10" fillId="0" borderId="0" xfId="1" applyFont="1">
      <alignment vertical="center"/>
    </xf>
    <xf numFmtId="176" fontId="7" fillId="0" borderId="11" xfId="0" applyNumberFormat="1" applyFont="1" applyFill="1" applyBorder="1" applyAlignment="1">
      <alignment horizontal="right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183" fontId="8" fillId="0" borderId="8" xfId="1" applyNumberFormat="1" applyFont="1" applyBorder="1" applyAlignment="1">
      <alignment horizontal="right" vertical="center" shrinkToFit="1"/>
    </xf>
    <xf numFmtId="177" fontId="8" fillId="0" borderId="0" xfId="0" applyNumberFormat="1" applyFont="1" applyBorder="1" applyAlignment="1">
      <alignment horizontal="right" vertical="center" shrinkToFit="1"/>
    </xf>
    <xf numFmtId="0" fontId="5" fillId="0" borderId="9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76" fontId="16" fillId="0" borderId="11" xfId="0" applyNumberFormat="1" applyFont="1" applyBorder="1" applyAlignment="1">
      <alignment horizontal="right" vertical="center"/>
    </xf>
    <xf numFmtId="178" fontId="16" fillId="0" borderId="11" xfId="0" applyNumberFormat="1" applyFont="1" applyBorder="1" applyAlignment="1">
      <alignment horizontal="right" vertical="center"/>
    </xf>
    <xf numFmtId="179" fontId="16" fillId="0" borderId="11" xfId="0" applyNumberFormat="1" applyFont="1" applyBorder="1" applyAlignment="1">
      <alignment horizontal="right" vertical="center"/>
    </xf>
    <xf numFmtId="0" fontId="17" fillId="0" borderId="11" xfId="0" applyFont="1" applyBorder="1" applyAlignment="1">
      <alignment horizontal="center" vertical="center"/>
    </xf>
    <xf numFmtId="176" fontId="17" fillId="0" borderId="11" xfId="0" applyNumberFormat="1" applyFont="1" applyBorder="1" applyAlignment="1">
      <alignment horizontal="right" vertical="center"/>
    </xf>
    <xf numFmtId="179" fontId="17" fillId="0" borderId="11" xfId="0" applyNumberFormat="1" applyFont="1" applyBorder="1" applyAlignment="1">
      <alignment horizontal="right" vertical="center"/>
    </xf>
    <xf numFmtId="0" fontId="17" fillId="0" borderId="11" xfId="0" applyFont="1" applyFill="1" applyBorder="1" applyAlignment="1">
      <alignment horizontal="center" vertical="center"/>
    </xf>
    <xf numFmtId="176" fontId="17" fillId="0" borderId="11" xfId="0" applyNumberFormat="1" applyFont="1" applyFill="1" applyBorder="1" applyAlignment="1">
      <alignment horizontal="right" vertical="center"/>
    </xf>
    <xf numFmtId="0" fontId="17" fillId="0" borderId="11" xfId="0" applyFont="1" applyBorder="1">
      <alignment vertical="center"/>
    </xf>
    <xf numFmtId="176" fontId="17" fillId="0" borderId="11" xfId="0" applyNumberFormat="1" applyFont="1" applyBorder="1">
      <alignment vertical="center"/>
    </xf>
    <xf numFmtId="183" fontId="8" fillId="0" borderId="11" xfId="1" applyNumberFormat="1" applyFont="1" applyBorder="1" applyAlignment="1">
      <alignment horizontal="right" vertical="center" shrinkToFit="1"/>
    </xf>
    <xf numFmtId="0" fontId="18" fillId="0" borderId="0" xfId="0" applyFont="1">
      <alignment vertical="center"/>
    </xf>
    <xf numFmtId="3" fontId="18" fillId="0" borderId="0" xfId="0" applyNumberFormat="1" applyFont="1">
      <alignment vertical="center"/>
    </xf>
    <xf numFmtId="0" fontId="14" fillId="0" borderId="0" xfId="0" applyFont="1">
      <alignment vertical="center"/>
    </xf>
    <xf numFmtId="176" fontId="8" fillId="0" borderId="11" xfId="1" applyNumberFormat="1" applyFont="1" applyBorder="1" applyAlignment="1">
      <alignment horizontal="right" vertical="center" shrinkToFit="1"/>
    </xf>
    <xf numFmtId="177" fontId="8" fillId="0" borderId="8" xfId="0" applyNumberFormat="1" applyFont="1" applyBorder="1" applyAlignment="1">
      <alignment horizontal="right" vertical="center" shrinkToFit="1"/>
    </xf>
    <xf numFmtId="177" fontId="8" fillId="0" borderId="1" xfId="0" applyNumberFormat="1" applyFont="1" applyBorder="1">
      <alignment vertical="center"/>
    </xf>
    <xf numFmtId="49" fontId="8" fillId="2" borderId="12" xfId="0" applyNumberFormat="1" applyFont="1" applyFill="1" applyBorder="1" applyAlignment="1">
      <alignment vertical="center" shrinkToFit="1"/>
    </xf>
    <xf numFmtId="176" fontId="8" fillId="0" borderId="8" xfId="0" applyNumberFormat="1" applyFont="1" applyBorder="1" applyAlignment="1">
      <alignment horizontal="right" vertical="center" shrinkToFit="1"/>
    </xf>
    <xf numFmtId="178" fontId="8" fillId="0" borderId="8" xfId="0" applyNumberFormat="1" applyFont="1" applyBorder="1" applyAlignment="1">
      <alignment horizontal="right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41" fontId="18" fillId="0" borderId="0" xfId="1" applyFont="1">
      <alignment vertical="center"/>
    </xf>
    <xf numFmtId="0" fontId="14" fillId="3" borderId="0" xfId="0" applyFont="1" applyFill="1">
      <alignment vertical="center"/>
    </xf>
    <xf numFmtId="0" fontId="7" fillId="0" borderId="11" xfId="0" applyFont="1" applyBorder="1" applyAlignment="1">
      <alignment horizontal="center" vertical="center" wrapText="1"/>
    </xf>
    <xf numFmtId="0" fontId="0" fillId="0" borderId="10" xfId="0" applyFont="1" applyBorder="1">
      <alignment vertical="center"/>
    </xf>
    <xf numFmtId="177" fontId="8" fillId="0" borderId="5" xfId="0" applyNumberFormat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 shrinkToFit="1"/>
    </xf>
    <xf numFmtId="176" fontId="8" fillId="0" borderId="7" xfId="0" applyNumberFormat="1" applyFont="1" applyBorder="1" applyAlignment="1">
      <alignment vertical="center" shrinkToFit="1"/>
    </xf>
    <xf numFmtId="0" fontId="21" fillId="0" borderId="1" xfId="0" applyFont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right" vertical="center" shrinkToFit="1"/>
    </xf>
    <xf numFmtId="0" fontId="8" fillId="0" borderId="3" xfId="0" applyNumberFormat="1" applyFont="1" applyFill="1" applyBorder="1" applyAlignment="1">
      <alignment horizontal="right" vertical="center" shrinkToFit="1"/>
    </xf>
    <xf numFmtId="0" fontId="8" fillId="0" borderId="0" xfId="0" applyNumberFormat="1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5" xfId="0" applyNumberFormat="1" applyFont="1" applyFill="1" applyBorder="1" applyAlignment="1">
      <alignment horizontal="right" vertical="center" shrinkToFit="1"/>
    </xf>
    <xf numFmtId="0" fontId="8" fillId="0" borderId="5" xfId="0" applyFont="1" applyFill="1" applyBorder="1" applyAlignment="1">
      <alignment horizontal="center" vertical="center" shrinkToFit="1"/>
    </xf>
    <xf numFmtId="178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0" xfId="0" quotePrefix="1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41" fontId="8" fillId="0" borderId="6" xfId="1" applyFont="1" applyBorder="1">
      <alignment vertical="center"/>
    </xf>
    <xf numFmtId="0" fontId="8" fillId="0" borderId="6" xfId="0" applyFont="1" applyFill="1" applyBorder="1" applyAlignment="1">
      <alignment horizontal="left" vertical="center"/>
    </xf>
    <xf numFmtId="176" fontId="8" fillId="0" borderId="9" xfId="0" applyNumberFormat="1" applyFont="1" applyBorder="1" applyAlignment="1">
      <alignment horizontal="right" vertical="center" shrinkToFit="1"/>
    </xf>
    <xf numFmtId="176" fontId="8" fillId="2" borderId="11" xfId="0" applyNumberFormat="1" applyFont="1" applyFill="1" applyBorder="1" applyAlignment="1">
      <alignment horizontal="right" vertical="center" shrinkToFit="1"/>
    </xf>
    <xf numFmtId="0" fontId="8" fillId="0" borderId="8" xfId="0" applyFont="1" applyBorder="1" applyAlignment="1">
      <alignment vertical="center"/>
    </xf>
    <xf numFmtId="176" fontId="8" fillId="0" borderId="9" xfId="0" applyNumberFormat="1" applyFont="1" applyBorder="1" applyAlignment="1">
      <alignment vertical="center" shrinkToFit="1"/>
    </xf>
    <xf numFmtId="176" fontId="8" fillId="0" borderId="10" xfId="0" applyNumberFormat="1" applyFont="1" applyBorder="1" applyAlignment="1">
      <alignment vertical="center" shrinkToFit="1"/>
    </xf>
    <xf numFmtId="176" fontId="8" fillId="0" borderId="0" xfId="0" applyNumberFormat="1" applyFont="1" applyFill="1" applyBorder="1" applyAlignment="1">
      <alignment horizontal="right" vertical="center" shrinkToFit="1"/>
    </xf>
    <xf numFmtId="0" fontId="7" fillId="0" borderId="9" xfId="0" applyFont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right" vertical="center" shrinkToFit="1"/>
    </xf>
    <xf numFmtId="0" fontId="10" fillId="0" borderId="10" xfId="0" applyFont="1" applyBorder="1" applyAlignment="1">
      <alignment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176" fontId="8" fillId="0" borderId="2" xfId="0" applyNumberFormat="1" applyFont="1" applyBorder="1">
      <alignment vertical="center"/>
    </xf>
    <xf numFmtId="0" fontId="0" fillId="0" borderId="12" xfId="0" applyFont="1" applyBorder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/>
    </xf>
    <xf numFmtId="176" fontId="8" fillId="0" borderId="8" xfId="0" applyNumberFormat="1" applyFont="1" applyBorder="1" applyAlignment="1">
      <alignment horizontal="right" vertical="center" shrinkToFit="1"/>
    </xf>
    <xf numFmtId="178" fontId="8" fillId="0" borderId="8" xfId="0" applyNumberFormat="1" applyFont="1" applyBorder="1" applyAlignment="1">
      <alignment horizontal="right" vertical="center" shrinkToFit="1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176" fontId="8" fillId="0" borderId="11" xfId="0" applyNumberFormat="1" applyFont="1" applyFill="1" applyBorder="1" applyAlignment="1">
      <alignment horizontal="right" vertical="center" shrinkToFit="1"/>
    </xf>
    <xf numFmtId="178" fontId="8" fillId="0" borderId="11" xfId="0" applyNumberFormat="1" applyFont="1" applyFill="1" applyBorder="1" applyAlignment="1">
      <alignment horizontal="right" vertical="center" shrinkToFit="1"/>
    </xf>
    <xf numFmtId="49" fontId="8" fillId="0" borderId="12" xfId="0" applyNumberFormat="1" applyFont="1" applyFill="1" applyBorder="1" applyAlignment="1">
      <alignment vertical="center" shrinkToFit="1"/>
    </xf>
    <xf numFmtId="177" fontId="8" fillId="0" borderId="1" xfId="0" applyNumberFormat="1" applyFont="1" applyFill="1" applyBorder="1" applyAlignment="1">
      <alignment horizontal="right" vertical="center" shrinkToFit="1"/>
    </xf>
    <xf numFmtId="177" fontId="8" fillId="0" borderId="1" xfId="0" applyNumberFormat="1" applyFont="1" applyFill="1" applyBorder="1" applyAlignment="1">
      <alignment horizontal="center" vertical="center" shrinkToFit="1"/>
    </xf>
    <xf numFmtId="177" fontId="8" fillId="0" borderId="2" xfId="0" applyNumberFormat="1" applyFont="1" applyFill="1" applyBorder="1" applyAlignment="1">
      <alignment vertical="center" shrinkToFit="1"/>
    </xf>
    <xf numFmtId="0" fontId="10" fillId="0" borderId="0" xfId="0" applyFont="1" applyFill="1">
      <alignment vertical="center"/>
    </xf>
    <xf numFmtId="0" fontId="8" fillId="0" borderId="8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14" fillId="0" borderId="0" xfId="0" applyFont="1" applyFill="1">
      <alignment vertical="center"/>
    </xf>
    <xf numFmtId="0" fontId="0" fillId="0" borderId="10" xfId="0" applyBorder="1">
      <alignment vertical="center"/>
    </xf>
    <xf numFmtId="41" fontId="8" fillId="2" borderId="1" xfId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176" fontId="8" fillId="2" borderId="2" xfId="0" applyNumberFormat="1" applyFont="1" applyFill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0" fillId="0" borderId="9" xfId="0" applyFont="1" applyBorder="1">
      <alignment vertical="center"/>
    </xf>
    <xf numFmtId="0" fontId="8" fillId="0" borderId="9" xfId="0" applyFont="1" applyFill="1" applyBorder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177" fontId="8" fillId="0" borderId="11" xfId="0" applyNumberFormat="1" applyFont="1" applyFill="1" applyBorder="1" applyAlignment="1">
      <alignment horizontal="right" vertical="center" shrinkToFit="1"/>
    </xf>
    <xf numFmtId="181" fontId="8" fillId="0" borderId="11" xfId="0" applyNumberFormat="1" applyFont="1" applyFill="1" applyBorder="1" applyAlignment="1">
      <alignment horizontal="right" vertical="center" shrinkToFit="1"/>
    </xf>
    <xf numFmtId="177" fontId="8" fillId="0" borderId="11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shrinkToFit="1"/>
    </xf>
    <xf numFmtId="0" fontId="1" fillId="0" borderId="0" xfId="0" applyFont="1">
      <alignment vertical="center"/>
    </xf>
    <xf numFmtId="41" fontId="0" fillId="0" borderId="0" xfId="0" applyNumberFormat="1">
      <alignment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8" fillId="0" borderId="0" xfId="0" quotePrefix="1" applyFont="1" applyFill="1" applyBorder="1" applyAlignment="1">
      <alignment horizontal="center" vertical="center" shrinkToFit="1"/>
    </xf>
    <xf numFmtId="176" fontId="8" fillId="0" borderId="0" xfId="0" applyNumberFormat="1" applyFont="1" applyBorder="1" applyAlignment="1">
      <alignment vertical="center" shrinkToFit="1"/>
    </xf>
    <xf numFmtId="0" fontId="8" fillId="0" borderId="0" xfId="0" quotePrefix="1" applyFont="1" applyBorder="1" applyAlignment="1">
      <alignment horizontal="center" vertical="center" shrinkToFit="1"/>
    </xf>
    <xf numFmtId="0" fontId="18" fillId="0" borderId="14" xfId="0" applyFont="1" applyBorder="1">
      <alignment vertical="center"/>
    </xf>
    <xf numFmtId="176" fontId="8" fillId="0" borderId="3" xfId="0" applyNumberFormat="1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7" fontId="8" fillId="0" borderId="7" xfId="0" applyNumberFormat="1" applyFont="1" applyBorder="1" applyAlignment="1">
      <alignment vertical="center" shrinkToFit="1"/>
    </xf>
    <xf numFmtId="49" fontId="8" fillId="0" borderId="12" xfId="0" applyNumberFormat="1" applyFont="1" applyBorder="1">
      <alignment vertical="center"/>
    </xf>
    <xf numFmtId="0" fontId="8" fillId="0" borderId="1" xfId="0" applyFont="1" applyBorder="1">
      <alignment vertical="center"/>
    </xf>
    <xf numFmtId="177" fontId="8" fillId="0" borderId="2" xfId="1" applyNumberFormat="1" applyFont="1" applyBorder="1" applyAlignment="1">
      <alignment horizontal="right" vertical="center"/>
    </xf>
    <xf numFmtId="49" fontId="8" fillId="2" borderId="13" xfId="0" applyNumberFormat="1" applyFont="1" applyFill="1" applyBorder="1" applyAlignment="1">
      <alignment vertical="center" shrinkToFit="1"/>
    </xf>
    <xf numFmtId="177" fontId="8" fillId="2" borderId="3" xfId="0" applyNumberFormat="1" applyFont="1" applyFill="1" applyBorder="1" applyAlignment="1">
      <alignment horizontal="right" vertical="center" shrinkToFit="1"/>
    </xf>
    <xf numFmtId="177" fontId="8" fillId="2" borderId="3" xfId="0" applyNumberFormat="1" applyFont="1" applyFill="1" applyBorder="1" applyAlignment="1">
      <alignment horizontal="center" vertical="center" shrinkToFit="1"/>
    </xf>
    <xf numFmtId="0" fontId="8" fillId="2" borderId="3" xfId="0" applyNumberFormat="1" applyFont="1" applyFill="1" applyBorder="1" applyAlignment="1">
      <alignment horizontal="right" vertical="center" shrinkToFit="1"/>
    </xf>
    <xf numFmtId="177" fontId="8" fillId="2" borderId="4" xfId="0" applyNumberFormat="1" applyFont="1" applyFill="1" applyBorder="1" applyAlignment="1">
      <alignment vertical="center" shrinkToFit="1"/>
    </xf>
    <xf numFmtId="49" fontId="8" fillId="2" borderId="14" xfId="0" applyNumberFormat="1" applyFont="1" applyFill="1" applyBorder="1" applyAlignment="1">
      <alignment vertical="center" shrinkToFit="1"/>
    </xf>
    <xf numFmtId="177" fontId="8" fillId="2" borderId="0" xfId="0" applyNumberFormat="1" applyFont="1" applyFill="1" applyBorder="1" applyAlignment="1">
      <alignment horizontal="right" vertical="center" shrinkToFit="1"/>
    </xf>
    <xf numFmtId="177" fontId="8" fillId="2" borderId="0" xfId="0" applyNumberFormat="1" applyFont="1" applyFill="1" applyBorder="1" applyAlignment="1">
      <alignment horizontal="center" vertical="center" shrinkToFit="1"/>
    </xf>
    <xf numFmtId="0" fontId="8" fillId="2" borderId="0" xfId="0" applyNumberFormat="1" applyFont="1" applyFill="1" applyBorder="1" applyAlignment="1">
      <alignment horizontal="right" vertical="center" shrinkToFit="1"/>
    </xf>
    <xf numFmtId="177" fontId="8" fillId="2" borderId="7" xfId="0" applyNumberFormat="1" applyFont="1" applyFill="1" applyBorder="1" applyAlignment="1">
      <alignment vertical="center" shrinkToFit="1"/>
    </xf>
    <xf numFmtId="49" fontId="8" fillId="2" borderId="15" xfId="0" applyNumberFormat="1" applyFont="1" applyFill="1" applyBorder="1" applyAlignment="1">
      <alignment vertical="center" shrinkToFit="1"/>
    </xf>
    <xf numFmtId="177" fontId="8" fillId="2" borderId="5" xfId="0" applyNumberFormat="1" applyFont="1" applyFill="1" applyBorder="1" applyAlignment="1">
      <alignment horizontal="right" vertical="center" shrinkToFit="1"/>
    </xf>
    <xf numFmtId="177" fontId="8" fillId="2" borderId="5" xfId="0" applyNumberFormat="1" applyFont="1" applyFill="1" applyBorder="1" applyAlignment="1">
      <alignment horizontal="center" vertical="center" shrinkToFit="1"/>
    </xf>
    <xf numFmtId="0" fontId="8" fillId="2" borderId="5" xfId="0" applyNumberFormat="1" applyFont="1" applyFill="1" applyBorder="1" applyAlignment="1">
      <alignment horizontal="right" vertical="center" shrinkToFit="1"/>
    </xf>
    <xf numFmtId="177" fontId="8" fillId="2" borderId="6" xfId="0" applyNumberFormat="1" applyFont="1" applyFill="1" applyBorder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9" fontId="24" fillId="0" borderId="14" xfId="0" applyNumberFormat="1" applyFont="1" applyBorder="1" applyAlignment="1">
      <alignment vertical="center" shrinkToFit="1"/>
    </xf>
    <xf numFmtId="177" fontId="24" fillId="0" borderId="0" xfId="0" applyNumberFormat="1" applyFont="1" applyBorder="1" applyAlignment="1">
      <alignment horizontal="right" vertical="center" shrinkToFit="1"/>
    </xf>
    <xf numFmtId="177" fontId="24" fillId="0" borderId="0" xfId="0" applyNumberFormat="1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/>
    </xf>
    <xf numFmtId="177" fontId="24" fillId="0" borderId="7" xfId="1" applyNumberFormat="1" applyFont="1" applyBorder="1" applyAlignment="1">
      <alignment horizontal="right" vertical="center"/>
    </xf>
    <xf numFmtId="49" fontId="24" fillId="0" borderId="13" xfId="0" applyNumberFormat="1" applyFont="1" applyBorder="1">
      <alignment vertical="center"/>
    </xf>
    <xf numFmtId="177" fontId="24" fillId="0" borderId="3" xfId="0" applyNumberFormat="1" applyFont="1" applyBorder="1">
      <alignment vertical="center"/>
    </xf>
    <xf numFmtId="0" fontId="24" fillId="0" borderId="3" xfId="0" applyFont="1" applyBorder="1">
      <alignment vertical="center"/>
    </xf>
    <xf numFmtId="177" fontId="24" fillId="0" borderId="3" xfId="0" applyNumberFormat="1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/>
    </xf>
    <xf numFmtId="177" fontId="24" fillId="0" borderId="4" xfId="1" applyNumberFormat="1" applyFont="1" applyBorder="1" applyAlignment="1">
      <alignment horizontal="right" vertical="center"/>
    </xf>
    <xf numFmtId="176" fontId="24" fillId="0" borderId="0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right" vertical="center"/>
    </xf>
    <xf numFmtId="9" fontId="24" fillId="0" borderId="0" xfId="0" applyNumberFormat="1" applyFont="1" applyBorder="1" applyAlignment="1">
      <alignment horizontal="center" vertical="center"/>
    </xf>
    <xf numFmtId="49" fontId="24" fillId="0" borderId="14" xfId="0" applyNumberFormat="1" applyFont="1" applyBorder="1">
      <alignment vertical="center"/>
    </xf>
    <xf numFmtId="177" fontId="24" fillId="0" borderId="0" xfId="0" applyNumberFormat="1" applyFont="1" applyBorder="1">
      <alignment vertical="center"/>
    </xf>
    <xf numFmtId="0" fontId="24" fillId="0" borderId="0" xfId="0" applyFont="1" applyBorder="1">
      <alignment vertical="center"/>
    </xf>
    <xf numFmtId="0" fontId="24" fillId="0" borderId="0" xfId="0" applyNumberFormat="1" applyFont="1" applyBorder="1" applyAlignment="1">
      <alignment horizontal="right" vertical="center" shrinkToFit="1"/>
    </xf>
    <xf numFmtId="177" fontId="24" fillId="0" borderId="7" xfId="0" applyNumberFormat="1" applyFont="1" applyBorder="1" applyAlignment="1">
      <alignment vertical="center" shrinkToFit="1"/>
    </xf>
    <xf numFmtId="176" fontId="24" fillId="0" borderId="0" xfId="0" applyNumberFormat="1" applyFont="1" applyBorder="1" applyAlignment="1">
      <alignment horizontal="right" vertical="center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right" vertical="center" shrinkToFit="1"/>
    </xf>
    <xf numFmtId="176" fontId="24" fillId="0" borderId="7" xfId="0" applyNumberFormat="1" applyFont="1" applyBorder="1" applyAlignment="1">
      <alignment vertical="center" shrinkToFit="1"/>
    </xf>
    <xf numFmtId="0" fontId="24" fillId="0" borderId="11" xfId="0" applyFont="1" applyBorder="1" applyAlignment="1">
      <alignment horizontal="center" vertical="center"/>
    </xf>
    <xf numFmtId="177" fontId="24" fillId="0" borderId="8" xfId="0" applyNumberFormat="1" applyFont="1" applyBorder="1" applyAlignment="1">
      <alignment horizontal="right" vertical="center" shrinkToFit="1"/>
    </xf>
    <xf numFmtId="176" fontId="24" fillId="0" borderId="8" xfId="0" applyNumberFormat="1" applyFont="1" applyBorder="1" applyAlignment="1">
      <alignment horizontal="right" vertical="center" shrinkToFit="1"/>
    </xf>
    <xf numFmtId="178" fontId="24" fillId="0" borderId="8" xfId="0" applyNumberFormat="1" applyFont="1" applyBorder="1" applyAlignment="1">
      <alignment horizontal="right" vertical="center" shrinkToFit="1"/>
    </xf>
    <xf numFmtId="49" fontId="24" fillId="0" borderId="12" xfId="0" applyNumberFormat="1" applyFont="1" applyBorder="1" applyAlignment="1">
      <alignment vertical="center" shrinkToFit="1"/>
    </xf>
    <xf numFmtId="176" fontId="24" fillId="0" borderId="1" xfId="0" applyNumberFormat="1" applyFont="1" applyBorder="1" applyAlignment="1">
      <alignment horizontal="right" vertical="center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1" xfId="0" applyNumberFormat="1" applyFont="1" applyBorder="1" applyAlignment="1">
      <alignment horizontal="right" vertical="center" shrinkToFit="1"/>
    </xf>
    <xf numFmtId="0" fontId="24" fillId="0" borderId="1" xfId="0" applyFont="1" applyBorder="1" applyAlignment="1">
      <alignment horizontal="right" vertical="center" shrinkToFit="1"/>
    </xf>
    <xf numFmtId="176" fontId="24" fillId="0" borderId="2" xfId="0" applyNumberFormat="1" applyFont="1" applyBorder="1" applyAlignment="1">
      <alignment vertical="center" shrinkToFit="1"/>
    </xf>
    <xf numFmtId="49" fontId="24" fillId="0" borderId="13" xfId="0" applyNumberFormat="1" applyFont="1" applyBorder="1" applyAlignment="1">
      <alignment vertical="center" shrinkToFit="1"/>
    </xf>
    <xf numFmtId="176" fontId="24" fillId="0" borderId="3" xfId="0" applyNumberFormat="1" applyFont="1" applyBorder="1" applyAlignment="1">
      <alignment horizontal="right" vertical="center" shrinkToFit="1"/>
    </xf>
    <xf numFmtId="0" fontId="24" fillId="0" borderId="3" xfId="0" applyFont="1" applyBorder="1" applyAlignment="1">
      <alignment horizontal="center" vertical="center" shrinkToFit="1"/>
    </xf>
    <xf numFmtId="0" fontId="24" fillId="0" borderId="3" xfId="0" applyNumberFormat="1" applyFont="1" applyBorder="1" applyAlignment="1">
      <alignment horizontal="right" vertical="center" shrinkToFit="1"/>
    </xf>
    <xf numFmtId="0" fontId="24" fillId="0" borderId="3" xfId="0" applyFont="1" applyBorder="1" applyAlignment="1">
      <alignment horizontal="right" vertical="center" shrinkToFit="1"/>
    </xf>
    <xf numFmtId="176" fontId="24" fillId="0" borderId="3" xfId="0" applyNumberFormat="1" applyFont="1" applyBorder="1" applyAlignment="1">
      <alignment horizontal="center" vertical="center" shrinkToFit="1"/>
    </xf>
    <xf numFmtId="176" fontId="24" fillId="0" borderId="4" xfId="0" applyNumberFormat="1" applyFont="1" applyBorder="1" applyAlignment="1">
      <alignment vertical="center" shrinkToFit="1"/>
    </xf>
    <xf numFmtId="49" fontId="24" fillId="0" borderId="15" xfId="0" applyNumberFormat="1" applyFont="1" applyBorder="1" applyAlignment="1">
      <alignment vertical="center" shrinkToFit="1"/>
    </xf>
    <xf numFmtId="176" fontId="24" fillId="0" borderId="5" xfId="0" applyNumberFormat="1" applyFont="1" applyBorder="1" applyAlignment="1">
      <alignment horizontal="right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5" xfId="0" applyNumberFormat="1" applyFont="1" applyBorder="1" applyAlignment="1">
      <alignment horizontal="right" vertical="center" shrinkToFit="1"/>
    </xf>
    <xf numFmtId="0" fontId="24" fillId="0" borderId="5" xfId="0" applyFont="1" applyBorder="1" applyAlignment="1">
      <alignment horizontal="right" vertical="center" shrinkToFit="1"/>
    </xf>
    <xf numFmtId="176" fontId="24" fillId="0" borderId="5" xfId="0" applyNumberFormat="1" applyFont="1" applyBorder="1" applyAlignment="1">
      <alignment horizontal="center" vertical="center" shrinkToFit="1"/>
    </xf>
    <xf numFmtId="176" fontId="24" fillId="0" borderId="6" xfId="0" applyNumberFormat="1" applyFont="1" applyBorder="1" applyAlignment="1">
      <alignment vertical="center" shrinkToFit="1"/>
    </xf>
    <xf numFmtId="0" fontId="13" fillId="0" borderId="11" xfId="0" applyFont="1" applyBorder="1">
      <alignment vertical="center"/>
    </xf>
    <xf numFmtId="41" fontId="13" fillId="0" borderId="11" xfId="1" applyFont="1" applyBorder="1">
      <alignment vertical="center"/>
    </xf>
    <xf numFmtId="177" fontId="24" fillId="0" borderId="11" xfId="0" applyNumberFormat="1" applyFont="1" applyBorder="1" applyAlignment="1">
      <alignment horizontal="right" vertical="center" shrinkToFit="1"/>
    </xf>
    <xf numFmtId="41" fontId="24" fillId="0" borderId="8" xfId="1" applyFont="1" applyBorder="1" applyAlignment="1">
      <alignment horizontal="right" vertical="center" shrinkToFit="1"/>
    </xf>
    <xf numFmtId="41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0" fontId="24" fillId="2" borderId="11" xfId="0" applyFont="1" applyFill="1" applyBorder="1" applyAlignment="1">
      <alignment horizontal="left" vertical="center"/>
    </xf>
    <xf numFmtId="182" fontId="24" fillId="0" borderId="8" xfId="1" applyNumberFormat="1" applyFont="1" applyBorder="1" applyAlignment="1">
      <alignment horizontal="right" vertical="center" shrinkToFit="1"/>
    </xf>
    <xf numFmtId="49" fontId="24" fillId="0" borderId="12" xfId="0" applyNumberFormat="1" applyFont="1" applyBorder="1" applyAlignment="1">
      <alignment horizontal="left" vertical="center" shrinkToFit="1"/>
    </xf>
    <xf numFmtId="0" fontId="24" fillId="0" borderId="11" xfId="0" applyFont="1" applyBorder="1" applyAlignment="1">
      <alignment horizontal="left" vertical="center"/>
    </xf>
    <xf numFmtId="176" fontId="24" fillId="0" borderId="1" xfId="0" applyNumberFormat="1" applyFont="1" applyFill="1" applyBorder="1" applyAlignment="1">
      <alignment horizontal="right" vertical="center" shrinkToFit="1"/>
    </xf>
    <xf numFmtId="176" fontId="24" fillId="0" borderId="8" xfId="1" applyNumberFormat="1" applyFont="1" applyBorder="1" applyAlignment="1">
      <alignment horizontal="right" vertical="center" shrinkToFit="1"/>
    </xf>
    <xf numFmtId="0" fontId="24" fillId="0" borderId="11" xfId="0" applyFont="1" applyBorder="1" applyAlignment="1">
      <alignment horizontal="left" vertical="center" shrinkToFit="1"/>
    </xf>
    <xf numFmtId="178" fontId="24" fillId="2" borderId="8" xfId="0" applyNumberFormat="1" applyFont="1" applyFill="1" applyBorder="1" applyAlignment="1">
      <alignment horizontal="right" vertical="center" shrinkToFit="1"/>
    </xf>
    <xf numFmtId="49" fontId="24" fillId="2" borderId="12" xfId="0" applyNumberFormat="1" applyFont="1" applyFill="1" applyBorder="1" applyAlignment="1">
      <alignment vertical="center" shrinkToFit="1"/>
    </xf>
    <xf numFmtId="176" fontId="24" fillId="2" borderId="1" xfId="0" applyNumberFormat="1" applyFont="1" applyFill="1" applyBorder="1" applyAlignment="1">
      <alignment horizontal="right" vertical="center" shrinkToFit="1"/>
    </xf>
    <xf numFmtId="0" fontId="24" fillId="2" borderId="1" xfId="0" applyNumberFormat="1" applyFont="1" applyFill="1" applyBorder="1" applyAlignment="1">
      <alignment horizontal="right" vertical="center" shrinkToFit="1"/>
    </xf>
    <xf numFmtId="0" fontId="24" fillId="2" borderId="1" xfId="0" applyFont="1" applyFill="1" applyBorder="1" applyAlignment="1">
      <alignment horizontal="center" vertical="center" shrinkToFit="1"/>
    </xf>
    <xf numFmtId="177" fontId="24" fillId="2" borderId="1" xfId="0" applyNumberFormat="1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right" vertical="center" shrinkToFit="1"/>
    </xf>
    <xf numFmtId="176" fontId="24" fillId="2" borderId="2" xfId="0" applyNumberFormat="1" applyFont="1" applyFill="1" applyBorder="1" applyAlignment="1">
      <alignment vertical="center" shrinkToFit="1"/>
    </xf>
    <xf numFmtId="0" fontId="26" fillId="0" borderId="8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176" fontId="24" fillId="0" borderId="11" xfId="0" applyNumberFormat="1" applyFont="1" applyBorder="1" applyAlignment="1">
      <alignment vertical="center" shrinkToFit="1"/>
    </xf>
    <xf numFmtId="178" fontId="24" fillId="0" borderId="11" xfId="0" applyNumberFormat="1" applyFont="1" applyBorder="1" applyAlignment="1">
      <alignment horizontal="right" vertical="center" shrinkToFit="1"/>
    </xf>
    <xf numFmtId="0" fontId="26" fillId="0" borderId="10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left" vertical="center" shrinkToFit="1"/>
    </xf>
    <xf numFmtId="0" fontId="24" fillId="0" borderId="14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25" fillId="0" borderId="7" xfId="0" applyFont="1" applyBorder="1">
      <alignment vertical="center"/>
    </xf>
    <xf numFmtId="176" fontId="24" fillId="0" borderId="11" xfId="0" applyNumberFormat="1" applyFont="1" applyBorder="1" applyAlignment="1">
      <alignment horizontal="right" vertical="center" shrinkToFit="1"/>
    </xf>
    <xf numFmtId="0" fontId="24" fillId="0" borderId="11" xfId="0" applyFont="1" applyBorder="1" applyAlignment="1">
      <alignment vertical="center" shrinkToFit="1"/>
    </xf>
    <xf numFmtId="0" fontId="24" fillId="0" borderId="9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wrapText="1" shrinkToFit="1"/>
    </xf>
    <xf numFmtId="0" fontId="24" fillId="0" borderId="10" xfId="0" applyFont="1" applyBorder="1" applyAlignment="1">
      <alignment vertical="center" wrapText="1" shrinkToFit="1"/>
    </xf>
    <xf numFmtId="0" fontId="24" fillId="0" borderId="11" xfId="0" applyFont="1" applyFill="1" applyBorder="1" applyAlignment="1">
      <alignment horizontal="left" vertical="center" shrinkToFit="1"/>
    </xf>
    <xf numFmtId="0" fontId="24" fillId="0" borderId="9" xfId="0" applyFont="1" applyBorder="1" applyAlignment="1">
      <alignment horizontal="left" vertical="center" shrinkToFit="1"/>
    </xf>
    <xf numFmtId="177" fontId="24" fillId="0" borderId="9" xfId="0" applyNumberFormat="1" applyFont="1" applyBorder="1" applyAlignment="1">
      <alignment horizontal="right" vertical="center" shrinkToFi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right" vertical="center" shrinkToFit="1"/>
    </xf>
    <xf numFmtId="0" fontId="6" fillId="0" borderId="5" xfId="0" applyFont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177" fontId="8" fillId="0" borderId="8" xfId="0" applyNumberFormat="1" applyFont="1" applyBorder="1" applyAlignment="1">
      <alignment horizontal="right" vertical="center" shrinkToFit="1"/>
    </xf>
    <xf numFmtId="177" fontId="8" fillId="0" borderId="10" xfId="0" applyNumberFormat="1" applyFont="1" applyBorder="1" applyAlignment="1">
      <alignment horizontal="right" vertical="center" shrinkToFit="1"/>
    </xf>
    <xf numFmtId="177" fontId="8" fillId="0" borderId="9" xfId="0" applyNumberFormat="1" applyFont="1" applyBorder="1" applyAlignment="1">
      <alignment horizontal="right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7" fontId="8" fillId="0" borderId="8" xfId="0" applyNumberFormat="1" applyFont="1" applyBorder="1" applyAlignment="1">
      <alignment horizontal="right" vertical="center"/>
    </xf>
    <xf numFmtId="177" fontId="8" fillId="0" borderId="10" xfId="0" applyNumberFormat="1" applyFont="1" applyBorder="1" applyAlignment="1">
      <alignment horizontal="right" vertical="center"/>
    </xf>
    <xf numFmtId="177" fontId="8" fillId="0" borderId="9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 shrinkToFit="1"/>
    </xf>
    <xf numFmtId="176" fontId="8" fillId="0" borderId="10" xfId="0" applyNumberFormat="1" applyFont="1" applyBorder="1" applyAlignment="1">
      <alignment horizontal="right" vertical="center" shrinkToFit="1"/>
    </xf>
    <xf numFmtId="176" fontId="8" fillId="0" borderId="9" xfId="0" applyNumberFormat="1" applyFont="1" applyBorder="1" applyAlignment="1">
      <alignment horizontal="right" vertical="center" shrinkToFit="1"/>
    </xf>
    <xf numFmtId="178" fontId="24" fillId="0" borderId="8" xfId="0" applyNumberFormat="1" applyFont="1" applyBorder="1" applyAlignment="1">
      <alignment horizontal="right" vertical="center" shrinkToFit="1"/>
    </xf>
    <xf numFmtId="178" fontId="24" fillId="0" borderId="10" xfId="0" applyNumberFormat="1" applyFont="1" applyBorder="1" applyAlignment="1">
      <alignment horizontal="right" vertical="center" shrinkToFit="1"/>
    </xf>
    <xf numFmtId="178" fontId="24" fillId="0" borderId="9" xfId="0" applyNumberFormat="1" applyFont="1" applyBorder="1" applyAlignment="1">
      <alignment horizontal="right" vertical="center" shrinkToFit="1"/>
    </xf>
    <xf numFmtId="176" fontId="8" fillId="0" borderId="8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8" fillId="0" borderId="9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78" fontId="8" fillId="0" borderId="8" xfId="0" applyNumberFormat="1" applyFont="1" applyBorder="1" applyAlignment="1">
      <alignment horizontal="right" vertical="center" shrinkToFit="1"/>
    </xf>
    <xf numFmtId="178" fontId="8" fillId="0" borderId="9" xfId="0" applyNumberFormat="1" applyFont="1" applyBorder="1" applyAlignment="1">
      <alignment horizontal="right" vertical="center" shrinkToFi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178" fontId="8" fillId="0" borderId="10" xfId="0" applyNumberFormat="1" applyFont="1" applyBorder="1" applyAlignment="1">
      <alignment horizontal="right" vertical="center" shrinkToFi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shrinkToFit="1"/>
    </xf>
    <xf numFmtId="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9" fontId="24" fillId="0" borderId="3" xfId="0" applyNumberFormat="1" applyFont="1" applyBorder="1" applyAlignment="1">
      <alignment horizontal="center" vertical="center"/>
    </xf>
    <xf numFmtId="9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7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left" vertical="top" shrinkToFit="1"/>
    </xf>
    <xf numFmtId="0" fontId="8" fillId="0" borderId="10" xfId="0" applyFont="1" applyFill="1" applyBorder="1" applyAlignment="1">
      <alignment horizontal="left" vertical="top" shrinkToFit="1"/>
    </xf>
    <xf numFmtId="0" fontId="8" fillId="0" borderId="9" xfId="0" applyFont="1" applyFill="1" applyBorder="1" applyAlignment="1">
      <alignment horizontal="left" vertical="top" shrinkToFit="1"/>
    </xf>
    <xf numFmtId="182" fontId="8" fillId="0" borderId="8" xfId="1" applyNumberFormat="1" applyFont="1" applyBorder="1" applyAlignment="1">
      <alignment horizontal="right" vertical="center" shrinkToFit="1"/>
    </xf>
    <xf numFmtId="182" fontId="8" fillId="0" borderId="10" xfId="1" applyNumberFormat="1" applyFont="1" applyBorder="1" applyAlignment="1">
      <alignment horizontal="right" vertical="center" shrinkToFit="1"/>
    </xf>
    <xf numFmtId="182" fontId="8" fillId="0" borderId="9" xfId="1" applyNumberFormat="1" applyFont="1" applyBorder="1" applyAlignment="1">
      <alignment horizontal="right" vertical="center" shrinkToFit="1"/>
    </xf>
    <xf numFmtId="176" fontId="8" fillId="0" borderId="8" xfId="0" applyNumberFormat="1" applyFont="1" applyFill="1" applyBorder="1" applyAlignment="1">
      <alignment horizontal="right" vertical="center" shrinkToFit="1"/>
    </xf>
    <xf numFmtId="176" fontId="8" fillId="0" borderId="10" xfId="0" applyNumberFormat="1" applyFont="1" applyFill="1" applyBorder="1" applyAlignment="1">
      <alignment horizontal="right" vertical="center" shrinkToFit="1"/>
    </xf>
    <xf numFmtId="176" fontId="8" fillId="0" borderId="9" xfId="0" applyNumberFormat="1" applyFont="1" applyFill="1" applyBorder="1" applyAlignment="1">
      <alignment horizontal="right" vertical="center" shrinkToFit="1"/>
    </xf>
    <xf numFmtId="178" fontId="8" fillId="0" borderId="8" xfId="0" applyNumberFormat="1" applyFont="1" applyFill="1" applyBorder="1" applyAlignment="1">
      <alignment horizontal="right" vertical="center" shrinkToFit="1"/>
    </xf>
    <xf numFmtId="178" fontId="8" fillId="0" borderId="10" xfId="0" applyNumberFormat="1" applyFont="1" applyFill="1" applyBorder="1" applyAlignment="1">
      <alignment horizontal="right" vertical="center" shrinkToFit="1"/>
    </xf>
    <xf numFmtId="178" fontId="8" fillId="0" borderId="9" xfId="0" applyNumberFormat="1" applyFont="1" applyFill="1" applyBorder="1" applyAlignment="1">
      <alignment horizontal="right" vertical="center" shrinkToFit="1"/>
    </xf>
    <xf numFmtId="176" fontId="8" fillId="2" borderId="8" xfId="0" applyNumberFormat="1" applyFont="1" applyFill="1" applyBorder="1" applyAlignment="1">
      <alignment horizontal="right" vertical="center" shrinkToFit="1"/>
    </xf>
    <xf numFmtId="176" fontId="8" fillId="2" borderId="10" xfId="0" applyNumberFormat="1" applyFont="1" applyFill="1" applyBorder="1" applyAlignment="1">
      <alignment horizontal="right" vertical="center" shrinkToFit="1"/>
    </xf>
    <xf numFmtId="176" fontId="8" fillId="2" borderId="9" xfId="0" applyNumberFormat="1" applyFont="1" applyFill="1" applyBorder="1" applyAlignment="1">
      <alignment horizontal="right" vertical="center" shrinkToFit="1"/>
    </xf>
    <xf numFmtId="0" fontId="0" fillId="0" borderId="2" xfId="0" applyFont="1" applyBorder="1" applyAlignment="1">
      <alignment horizontal="center" vertical="center"/>
    </xf>
    <xf numFmtId="0" fontId="24" fillId="2" borderId="8" xfId="0" applyFont="1" applyFill="1" applyBorder="1" applyAlignment="1">
      <alignment horizontal="left" vertical="center"/>
    </xf>
    <xf numFmtId="0" fontId="24" fillId="2" borderId="9" xfId="0" applyFont="1" applyFill="1" applyBorder="1" applyAlignment="1">
      <alignment horizontal="left" vertical="center"/>
    </xf>
    <xf numFmtId="177" fontId="24" fillId="0" borderId="8" xfId="0" applyNumberFormat="1" applyFont="1" applyBorder="1" applyAlignment="1">
      <alignment horizontal="right" vertical="center" shrinkToFit="1"/>
    </xf>
    <xf numFmtId="177" fontId="24" fillId="0" borderId="9" xfId="0" applyNumberFormat="1" applyFont="1" applyBorder="1" applyAlignment="1">
      <alignment horizontal="right" vertical="center" shrinkToFit="1"/>
    </xf>
    <xf numFmtId="176" fontId="24" fillId="0" borderId="8" xfId="1" applyNumberFormat="1" applyFont="1" applyBorder="1" applyAlignment="1">
      <alignment horizontal="right" vertical="center" shrinkToFit="1"/>
    </xf>
    <xf numFmtId="176" fontId="24" fillId="0" borderId="9" xfId="1" applyNumberFormat="1" applyFont="1" applyBorder="1" applyAlignment="1">
      <alignment horizontal="right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zoomScaleNormal="100" workbookViewId="0">
      <selection activeCell="E12" sqref="E12"/>
    </sheetView>
  </sheetViews>
  <sheetFormatPr defaultRowHeight="13.5"/>
  <cols>
    <col min="1" max="6" width="17.21875" customWidth="1"/>
  </cols>
  <sheetData>
    <row r="1" spans="1:6" ht="30" customHeight="1">
      <c r="A1" s="356" t="s">
        <v>299</v>
      </c>
      <c r="B1" s="356"/>
      <c r="C1" s="356"/>
      <c r="D1" s="356"/>
      <c r="E1" s="356"/>
      <c r="F1" s="356"/>
    </row>
    <row r="2" spans="1:6" ht="36.950000000000003" customHeight="1">
      <c r="A2" s="129"/>
      <c r="B2" s="129"/>
      <c r="C2" s="129"/>
      <c r="D2" s="129"/>
      <c r="E2" s="129"/>
      <c r="F2" s="129"/>
    </row>
    <row r="3" spans="1:6" ht="33.950000000000003" customHeight="1">
      <c r="A3" s="357" t="s">
        <v>139</v>
      </c>
      <c r="B3" s="357"/>
      <c r="C3" s="357"/>
      <c r="D3" s="357"/>
      <c r="E3" s="357"/>
      <c r="F3" s="357"/>
    </row>
    <row r="4" spans="1:6" ht="33.950000000000003" customHeight="1">
      <c r="A4" s="358" t="s">
        <v>122</v>
      </c>
      <c r="B4" s="358"/>
      <c r="C4" s="358"/>
      <c r="D4" s="358" t="s">
        <v>123</v>
      </c>
      <c r="E4" s="358"/>
      <c r="F4" s="358"/>
    </row>
    <row r="5" spans="1:6" ht="33.950000000000003" customHeight="1">
      <c r="A5" s="130" t="s">
        <v>124</v>
      </c>
      <c r="B5" s="130" t="s">
        <v>125</v>
      </c>
      <c r="C5" s="130" t="s">
        <v>126</v>
      </c>
      <c r="D5" s="130" t="s">
        <v>124</v>
      </c>
      <c r="E5" s="130" t="s">
        <v>125</v>
      </c>
      <c r="F5" s="130" t="s">
        <v>126</v>
      </c>
    </row>
    <row r="6" spans="1:6" ht="33.950000000000003" customHeight="1">
      <c r="A6" s="130" t="s">
        <v>127</v>
      </c>
      <c r="B6" s="131">
        <f>SUM(B7:B12)</f>
        <v>1101445</v>
      </c>
      <c r="C6" s="132">
        <f>SUM(C7:C12)</f>
        <v>100</v>
      </c>
      <c r="D6" s="130" t="s">
        <v>127</v>
      </c>
      <c r="E6" s="131">
        <f>SUM(E7:E112)</f>
        <v>1101444.6262890256</v>
      </c>
      <c r="F6" s="133">
        <f>SUM(F7:F13)</f>
        <v>100</v>
      </c>
    </row>
    <row r="7" spans="1:6" ht="33.950000000000003" customHeight="1">
      <c r="A7" s="134" t="s">
        <v>128</v>
      </c>
      <c r="B7" s="135">
        <f>총괄표!E7</f>
        <v>349312</v>
      </c>
      <c r="C7" s="136">
        <f>B7/B6*100</f>
        <v>31.713975731879486</v>
      </c>
      <c r="D7" s="134" t="s">
        <v>129</v>
      </c>
      <c r="E7" s="135">
        <f>총괄표!L8</f>
        <v>211555.69820902549</v>
      </c>
      <c r="F7" s="136">
        <f>E7/E6*100</f>
        <v>19.207111565998236</v>
      </c>
    </row>
    <row r="8" spans="1:6" ht="33.950000000000003" customHeight="1">
      <c r="A8" s="134" t="s">
        <v>130</v>
      </c>
      <c r="B8" s="135">
        <f>총괄표!E14</f>
        <v>711054</v>
      </c>
      <c r="C8" s="136">
        <f>B8/B6*100</f>
        <v>64.556469002083631</v>
      </c>
      <c r="D8" s="134" t="s">
        <v>131</v>
      </c>
      <c r="E8" s="140">
        <f>총괄표!L14</f>
        <v>7600</v>
      </c>
      <c r="F8" s="136">
        <f>E8/E6*100</f>
        <v>0.69000291241202305</v>
      </c>
    </row>
    <row r="9" spans="1:6" ht="33.950000000000003" customHeight="1">
      <c r="A9" s="134" t="s">
        <v>140</v>
      </c>
      <c r="B9" s="139">
        <f>총괄표!E19</f>
        <v>0</v>
      </c>
      <c r="C9" s="136">
        <f>B9/B7*100</f>
        <v>0</v>
      </c>
      <c r="D9" s="134" t="s">
        <v>132</v>
      </c>
      <c r="E9" s="135">
        <f>총괄표!L18</f>
        <v>24160</v>
      </c>
      <c r="F9" s="136">
        <f>E9/E6*100</f>
        <v>2.1934829426150628</v>
      </c>
    </row>
    <row r="10" spans="1:6" ht="33.950000000000003" customHeight="1">
      <c r="A10" s="134" t="s">
        <v>133</v>
      </c>
      <c r="B10" s="135">
        <f>총괄표!E22</f>
        <v>40379</v>
      </c>
      <c r="C10" s="136">
        <f>B10/B6*100</f>
        <v>3.6660023877724259</v>
      </c>
      <c r="D10" s="134" t="s">
        <v>134</v>
      </c>
      <c r="E10" s="135">
        <f>총괄표!L26</f>
        <v>4300</v>
      </c>
      <c r="F10" s="136">
        <f>E10/E6*100</f>
        <v>0.39039638465417092</v>
      </c>
    </row>
    <row r="11" spans="1:6" ht="33.950000000000003" customHeight="1">
      <c r="A11" s="134" t="s">
        <v>135</v>
      </c>
      <c r="B11" s="135">
        <f>총괄표!E25</f>
        <v>700</v>
      </c>
      <c r="C11" s="136">
        <f>B11/B6*100</f>
        <v>6.3552878264461682E-2</v>
      </c>
      <c r="D11" s="134" t="s">
        <v>136</v>
      </c>
      <c r="E11" s="135">
        <f>총괄표!L35</f>
        <v>851399.9280800001</v>
      </c>
      <c r="F11" s="136">
        <f>E11/E6*100</f>
        <v>77.298477631919354</v>
      </c>
    </row>
    <row r="12" spans="1:6" ht="33.950000000000003" customHeight="1">
      <c r="A12" s="359" t="s">
        <v>141</v>
      </c>
      <c r="B12" s="360"/>
      <c r="C12" s="361"/>
      <c r="D12" s="134" t="s">
        <v>137</v>
      </c>
      <c r="E12" s="135">
        <f>총괄표!L50</f>
        <v>300</v>
      </c>
      <c r="F12" s="136">
        <f>E12/E6*100</f>
        <v>2.7236957068895645E-2</v>
      </c>
    </row>
    <row r="13" spans="1:6" ht="33.950000000000003" customHeight="1">
      <c r="A13" s="362"/>
      <c r="B13" s="363"/>
      <c r="C13" s="364"/>
      <c r="D13" s="137" t="s">
        <v>138</v>
      </c>
      <c r="E13" s="138">
        <f>총괄표!L54</f>
        <v>2129</v>
      </c>
      <c r="F13" s="136">
        <f>E13/E6*100</f>
        <v>0.19329160533226275</v>
      </c>
    </row>
    <row r="14" spans="1:6" ht="35.1" customHeight="1"/>
  </sheetData>
  <mergeCells count="5">
    <mergeCell ref="A1:F1"/>
    <mergeCell ref="A3:F3"/>
    <mergeCell ref="A4:C4"/>
    <mergeCell ref="D4:F4"/>
    <mergeCell ref="A12:C13"/>
  </mergeCells>
  <phoneticPr fontId="1" type="noConversion"/>
  <pageMargins left="1.23" right="1.1299999999999999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7"/>
  <sheetViews>
    <sheetView zoomScale="145" zoomScaleNormal="145" workbookViewId="0">
      <pane ySplit="5" topLeftCell="A6" activePane="bottomLeft" state="frozen"/>
      <selection pane="bottomLeft" activeCell="K44" sqref="K44"/>
    </sheetView>
  </sheetViews>
  <sheetFormatPr defaultRowHeight="13.5"/>
  <cols>
    <col min="1" max="1" width="6.109375" bestFit="1" customWidth="1"/>
    <col min="2" max="2" width="5.6640625" bestFit="1" customWidth="1"/>
    <col min="3" max="3" width="12.44140625" customWidth="1"/>
    <col min="4" max="5" width="7.77734375" customWidth="1"/>
    <col min="6" max="6" width="6.33203125" customWidth="1"/>
    <col min="7" max="7" width="5.77734375" customWidth="1"/>
    <col min="8" max="8" width="6.5546875" bestFit="1" customWidth="1"/>
    <col min="9" max="9" width="13.21875" bestFit="1" customWidth="1"/>
    <col min="10" max="10" width="11.44140625" customWidth="1"/>
    <col min="11" max="12" width="7.77734375" customWidth="1"/>
    <col min="13" max="13" width="7.109375" customWidth="1"/>
    <col min="14" max="14" width="5.77734375" customWidth="1"/>
  </cols>
  <sheetData>
    <row r="1" spans="1:14" ht="30" customHeight="1">
      <c r="A1" s="374" t="s">
        <v>300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</row>
    <row r="2" spans="1:14" ht="24.95" customHeight="1">
      <c r="A2" s="379" t="s">
        <v>19</v>
      </c>
      <c r="B2" s="379"/>
      <c r="C2" s="379"/>
      <c r="D2" s="379"/>
      <c r="E2" s="379"/>
      <c r="F2" s="379"/>
      <c r="G2" s="379"/>
      <c r="H2" s="380" t="s">
        <v>7</v>
      </c>
      <c r="I2" s="380"/>
      <c r="J2" s="380"/>
      <c r="K2" s="380"/>
      <c r="L2" s="380"/>
      <c r="M2" s="380"/>
      <c r="N2" s="380"/>
    </row>
    <row r="3" spans="1:14" ht="15" customHeight="1">
      <c r="A3" s="378" t="s">
        <v>23</v>
      </c>
      <c r="B3" s="378"/>
      <c r="C3" s="378"/>
      <c r="D3" s="378"/>
      <c r="E3" s="378"/>
      <c r="F3" s="378"/>
      <c r="G3" s="378"/>
      <c r="H3" s="378" t="s">
        <v>24</v>
      </c>
      <c r="I3" s="378"/>
      <c r="J3" s="378"/>
      <c r="K3" s="378"/>
      <c r="L3" s="378"/>
      <c r="M3" s="378"/>
      <c r="N3" s="378"/>
    </row>
    <row r="4" spans="1:14" ht="15" customHeight="1">
      <c r="A4" s="365" t="s">
        <v>50</v>
      </c>
      <c r="B4" s="369"/>
      <c r="C4" s="366"/>
      <c r="D4" s="78" t="s">
        <v>297</v>
      </c>
      <c r="E4" s="78" t="s">
        <v>298</v>
      </c>
      <c r="F4" s="365" t="s">
        <v>148</v>
      </c>
      <c r="G4" s="366"/>
      <c r="H4" s="365" t="s">
        <v>50</v>
      </c>
      <c r="I4" s="369"/>
      <c r="J4" s="366"/>
      <c r="K4" s="78" t="s">
        <v>297</v>
      </c>
      <c r="L4" s="78" t="s">
        <v>298</v>
      </c>
      <c r="M4" s="365" t="s">
        <v>67</v>
      </c>
      <c r="N4" s="366"/>
    </row>
    <row r="5" spans="1:14" ht="15" customHeight="1">
      <c r="A5" s="89" t="s">
        <v>8</v>
      </c>
      <c r="B5" s="89" t="s">
        <v>9</v>
      </c>
      <c r="C5" s="89" t="s">
        <v>10</v>
      </c>
      <c r="D5" s="228" t="s">
        <v>267</v>
      </c>
      <c r="E5" s="228" t="s">
        <v>268</v>
      </c>
      <c r="F5" s="79" t="s">
        <v>68</v>
      </c>
      <c r="G5" s="79" t="s">
        <v>21</v>
      </c>
      <c r="H5" s="89" t="s">
        <v>8</v>
      </c>
      <c r="I5" s="89" t="s">
        <v>9</v>
      </c>
      <c r="J5" s="89" t="s">
        <v>10</v>
      </c>
      <c r="K5" s="228" t="s">
        <v>147</v>
      </c>
      <c r="L5" s="228" t="s">
        <v>51</v>
      </c>
      <c r="M5" s="79" t="s">
        <v>68</v>
      </c>
      <c r="N5" s="79" t="s">
        <v>21</v>
      </c>
    </row>
    <row r="6" spans="1:14" ht="15" customHeight="1">
      <c r="A6" s="375" t="s">
        <v>22</v>
      </c>
      <c r="B6" s="376"/>
      <c r="C6" s="377"/>
      <c r="D6" s="37">
        <f>SUM(D7,D14,D19,,D22,D25)</f>
        <v>1101445</v>
      </c>
      <c r="E6" s="37">
        <f>SUM(E7,E14,E19,,E22,E25)</f>
        <v>1101445</v>
      </c>
      <c r="F6" s="37">
        <f t="shared" ref="F6:F7" si="0">E6-D6</f>
        <v>0</v>
      </c>
      <c r="G6" s="91">
        <f>F6/D6*100</f>
        <v>0</v>
      </c>
      <c r="H6" s="375" t="s">
        <v>22</v>
      </c>
      <c r="I6" s="376"/>
      <c r="J6" s="377"/>
      <c r="K6" s="37">
        <f>K7+K25+K35+K50+K53</f>
        <v>1101445</v>
      </c>
      <c r="L6" s="37">
        <f>L7+L25+L35+L50+L53</f>
        <v>1101444.6262890256</v>
      </c>
      <c r="M6" s="37">
        <f t="shared" ref="M6:M9" si="1">L6-K6</f>
        <v>-0.37371097435243428</v>
      </c>
      <c r="N6" s="91">
        <f t="shared" ref="N6:N9" si="2">M6/K6*100</f>
        <v>-3.392915437016231E-5</v>
      </c>
    </row>
    <row r="7" spans="1:14" ht="15" customHeight="1">
      <c r="A7" s="72" t="s">
        <v>35</v>
      </c>
      <c r="B7" s="367" t="s">
        <v>5</v>
      </c>
      <c r="C7" s="368"/>
      <c r="D7" s="39">
        <f>D8</f>
        <v>349312</v>
      </c>
      <c r="E7" s="39">
        <f>E8</f>
        <v>349312</v>
      </c>
      <c r="F7" s="39">
        <f t="shared" si="0"/>
        <v>0</v>
      </c>
      <c r="G7" s="92">
        <f>F7/D7*100</f>
        <v>0</v>
      </c>
      <c r="H7" s="80" t="s">
        <v>12</v>
      </c>
      <c r="I7" s="367" t="s">
        <v>5</v>
      </c>
      <c r="J7" s="368"/>
      <c r="K7" s="39">
        <f>SUM(K8,K14,K18)</f>
        <v>243316</v>
      </c>
      <c r="L7" s="39">
        <f>SUM(L8,L14,L18)</f>
        <v>243315.69820902549</v>
      </c>
      <c r="M7" s="39">
        <f t="shared" si="1"/>
        <v>-0.30179097451036796</v>
      </c>
      <c r="N7" s="41">
        <f t="shared" si="2"/>
        <v>-1.2403252334838974E-4</v>
      </c>
    </row>
    <row r="8" spans="1:14" ht="15" customHeight="1">
      <c r="A8" s="73" t="s">
        <v>25</v>
      </c>
      <c r="B8" s="75" t="s">
        <v>57</v>
      </c>
      <c r="C8" s="75" t="s">
        <v>0</v>
      </c>
      <c r="D8" s="39">
        <f>SUM(D9:D13)</f>
        <v>349312</v>
      </c>
      <c r="E8" s="39">
        <f>SUM(E9:E13)</f>
        <v>349312</v>
      </c>
      <c r="F8" s="39">
        <f>SUM(F9:F13)</f>
        <v>0</v>
      </c>
      <c r="G8" s="111">
        <f t="shared" ref="G8:G15" si="3">F8/D8*100</f>
        <v>0</v>
      </c>
      <c r="H8" s="18"/>
      <c r="I8" s="342" t="s">
        <v>13</v>
      </c>
      <c r="J8" s="346" t="s">
        <v>0</v>
      </c>
      <c r="K8" s="339">
        <f>SUM(K9:K13)</f>
        <v>215156</v>
      </c>
      <c r="L8" s="339">
        <f>SUM(L9:L13)</f>
        <v>211555.69820902549</v>
      </c>
      <c r="M8" s="339">
        <f t="shared" si="1"/>
        <v>-3600.3017909745104</v>
      </c>
      <c r="N8" s="340">
        <f t="shared" si="2"/>
        <v>-1.6733448246734974</v>
      </c>
    </row>
    <row r="9" spans="1:14" ht="15" customHeight="1">
      <c r="A9" s="73"/>
      <c r="B9" s="76" t="s">
        <v>56</v>
      </c>
      <c r="C9" s="101" t="s">
        <v>89</v>
      </c>
      <c r="D9" s="83">
        <v>10000</v>
      </c>
      <c r="E9" s="39">
        <f>내역서!E9</f>
        <v>10000</v>
      </c>
      <c r="F9" s="39">
        <f t="shared" ref="F9:F15" si="4">E9-D9</f>
        <v>0</v>
      </c>
      <c r="G9" s="92">
        <f>F9/D9*100</f>
        <v>0</v>
      </c>
      <c r="H9" s="18"/>
      <c r="I9" s="343"/>
      <c r="J9" s="327" t="s">
        <v>77</v>
      </c>
      <c r="K9" s="339">
        <f>내역서!D69</f>
        <v>138584</v>
      </c>
      <c r="L9" s="339">
        <f>내역서!E69</f>
        <v>138584</v>
      </c>
      <c r="M9" s="339">
        <f t="shared" si="1"/>
        <v>0</v>
      </c>
      <c r="N9" s="340">
        <f t="shared" si="2"/>
        <v>0</v>
      </c>
    </row>
    <row r="10" spans="1:14" ht="15" customHeight="1">
      <c r="A10" s="73"/>
      <c r="B10" s="76"/>
      <c r="C10" s="36" t="s">
        <v>90</v>
      </c>
      <c r="D10" s="83">
        <v>45000</v>
      </c>
      <c r="E10" s="39">
        <f>내역서!E10</f>
        <v>45000</v>
      </c>
      <c r="F10" s="39">
        <f t="shared" si="4"/>
        <v>0</v>
      </c>
      <c r="G10" s="92">
        <f t="shared" si="3"/>
        <v>0</v>
      </c>
      <c r="H10" s="216"/>
      <c r="I10" s="347"/>
      <c r="J10" s="327" t="s">
        <v>36</v>
      </c>
      <c r="K10" s="339">
        <f>내역서!D80</f>
        <v>44026</v>
      </c>
      <c r="L10" s="339">
        <f>내역서!E80</f>
        <v>40425.599999999999</v>
      </c>
      <c r="M10" s="339">
        <f>L10-K10</f>
        <v>-3600.4000000000015</v>
      </c>
      <c r="N10" s="340">
        <f t="shared" ref="N10:N24" si="5">M10/K10*100</f>
        <v>-8.1778948802980089</v>
      </c>
    </row>
    <row r="11" spans="1:14" ht="15" customHeight="1">
      <c r="A11" s="73"/>
      <c r="B11" s="76"/>
      <c r="C11" s="70" t="s">
        <v>91</v>
      </c>
      <c r="D11" s="83">
        <v>162792</v>
      </c>
      <c r="E11" s="39">
        <f>내역서!E11</f>
        <v>162792</v>
      </c>
      <c r="F11" s="39">
        <f t="shared" si="4"/>
        <v>0</v>
      </c>
      <c r="G11" s="92">
        <f t="shared" si="3"/>
        <v>0</v>
      </c>
      <c r="H11" s="18"/>
      <c r="I11" s="343"/>
      <c r="J11" s="327" t="s">
        <v>78</v>
      </c>
      <c r="K11" s="339">
        <f>내역서!D89</f>
        <v>13967</v>
      </c>
      <c r="L11" s="339">
        <f>내역서!E89</f>
        <v>13967.499991666666</v>
      </c>
      <c r="M11" s="339">
        <f t="shared" ref="M11" si="6">L11-K11</f>
        <v>0.49999166666566452</v>
      </c>
      <c r="N11" s="340">
        <f t="shared" si="5"/>
        <v>3.5798071644996387E-3</v>
      </c>
    </row>
    <row r="12" spans="1:14" ht="15" customHeight="1">
      <c r="A12" s="73"/>
      <c r="B12" s="76"/>
      <c r="C12" s="70" t="s">
        <v>146</v>
      </c>
      <c r="D12" s="83">
        <v>90720</v>
      </c>
      <c r="E12" s="39">
        <f>내역서!E12</f>
        <v>90720</v>
      </c>
      <c r="F12" s="39">
        <f t="shared" si="4"/>
        <v>0</v>
      </c>
      <c r="G12" s="92">
        <f t="shared" si="3"/>
        <v>0</v>
      </c>
      <c r="H12" s="18"/>
      <c r="I12" s="76"/>
      <c r="J12" s="36" t="s">
        <v>96</v>
      </c>
      <c r="K12" s="39">
        <f>내역서!D90</f>
        <v>16579</v>
      </c>
      <c r="L12" s="39">
        <f>내역서!E90</f>
        <v>16578.594217358826</v>
      </c>
      <c r="M12" s="39">
        <f t="shared" ref="M12:M29" si="7">L12-K12</f>
        <v>-0.40578264117357321</v>
      </c>
      <c r="N12" s="92">
        <f t="shared" si="5"/>
        <v>-2.4475700655864239E-3</v>
      </c>
    </row>
    <row r="13" spans="1:14" ht="15" customHeight="1">
      <c r="A13" s="73"/>
      <c r="B13" s="77"/>
      <c r="C13" s="70" t="s">
        <v>143</v>
      </c>
      <c r="D13" s="83">
        <v>40800</v>
      </c>
      <c r="E13" s="39">
        <f>내역서!E13</f>
        <v>40800</v>
      </c>
      <c r="F13" s="39">
        <f t="shared" si="4"/>
        <v>0</v>
      </c>
      <c r="G13" s="111">
        <f t="shared" si="3"/>
        <v>0</v>
      </c>
      <c r="H13" s="18"/>
      <c r="I13" s="76"/>
      <c r="J13" s="36" t="s">
        <v>14</v>
      </c>
      <c r="K13" s="39">
        <f>내역서!D95</f>
        <v>2000</v>
      </c>
      <c r="L13" s="39">
        <f>내역서!E95</f>
        <v>2000.0039999999999</v>
      </c>
      <c r="M13" s="39">
        <f t="shared" si="7"/>
        <v>3.9999999999054126E-3</v>
      </c>
      <c r="N13" s="92">
        <f t="shared" si="5"/>
        <v>1.9999999999527064E-4</v>
      </c>
    </row>
    <row r="14" spans="1:14" ht="15" customHeight="1">
      <c r="A14" s="336" t="s">
        <v>11</v>
      </c>
      <c r="B14" s="337" t="s">
        <v>5</v>
      </c>
      <c r="C14" s="338"/>
      <c r="D14" s="339">
        <f>D15</f>
        <v>711054</v>
      </c>
      <c r="E14" s="339">
        <f>E15</f>
        <v>711054</v>
      </c>
      <c r="F14" s="339">
        <f t="shared" si="4"/>
        <v>0</v>
      </c>
      <c r="G14" s="340">
        <f t="shared" si="3"/>
        <v>0</v>
      </c>
      <c r="H14" s="18"/>
      <c r="I14" s="75" t="s">
        <v>26</v>
      </c>
      <c r="J14" s="114" t="s">
        <v>0</v>
      </c>
      <c r="K14" s="39">
        <f>SUM(K15:K17)</f>
        <v>4000</v>
      </c>
      <c r="L14" s="39">
        <f>SUM(L15:L17)</f>
        <v>7600</v>
      </c>
      <c r="M14" s="39">
        <f t="shared" si="7"/>
        <v>3600</v>
      </c>
      <c r="N14" s="92">
        <f t="shared" si="5"/>
        <v>90</v>
      </c>
    </row>
    <row r="15" spans="1:14" ht="15" customHeight="1">
      <c r="A15" s="341" t="s">
        <v>25</v>
      </c>
      <c r="B15" s="342" t="s">
        <v>11</v>
      </c>
      <c r="C15" s="338" t="s">
        <v>0</v>
      </c>
      <c r="D15" s="339">
        <f>SUM(D16:D18)</f>
        <v>711054</v>
      </c>
      <c r="E15" s="339">
        <f>SUM(E16:E18)</f>
        <v>711054</v>
      </c>
      <c r="F15" s="339">
        <f t="shared" si="4"/>
        <v>0</v>
      </c>
      <c r="G15" s="340">
        <f t="shared" si="3"/>
        <v>0</v>
      </c>
      <c r="H15" s="18"/>
      <c r="I15" s="76" t="s">
        <v>120</v>
      </c>
      <c r="J15" s="36" t="s">
        <v>15</v>
      </c>
      <c r="K15" s="39">
        <v>3000</v>
      </c>
      <c r="L15" s="39">
        <f>내역서!E100</f>
        <v>3000</v>
      </c>
      <c r="M15" s="39">
        <f t="shared" si="7"/>
        <v>0</v>
      </c>
      <c r="N15" s="92">
        <f t="shared" si="5"/>
        <v>0</v>
      </c>
    </row>
    <row r="16" spans="1:14" ht="15" customHeight="1">
      <c r="A16" s="341"/>
      <c r="B16" s="343" t="s">
        <v>25</v>
      </c>
      <c r="C16" s="344" t="s">
        <v>104</v>
      </c>
      <c r="D16" s="339">
        <v>235607</v>
      </c>
      <c r="E16" s="339">
        <f>내역서!E16</f>
        <v>235607</v>
      </c>
      <c r="F16" s="339">
        <f>E16-D16</f>
        <v>0</v>
      </c>
      <c r="G16" s="340">
        <f>F16/D16*100</f>
        <v>0</v>
      </c>
      <c r="H16" s="18"/>
      <c r="I16" s="76"/>
      <c r="J16" s="36" t="s">
        <v>292</v>
      </c>
      <c r="K16" s="39">
        <v>0</v>
      </c>
      <c r="L16" s="39">
        <f>내역서!E101</f>
        <v>3600</v>
      </c>
      <c r="M16" s="39">
        <f t="shared" si="7"/>
        <v>3600</v>
      </c>
      <c r="N16" s="111">
        <v>0</v>
      </c>
    </row>
    <row r="17" spans="1:14" ht="15" customHeight="1">
      <c r="A17" s="341"/>
      <c r="B17" s="343"/>
      <c r="C17" s="344" t="s">
        <v>105</v>
      </c>
      <c r="D17" s="339">
        <v>440947</v>
      </c>
      <c r="E17" s="339">
        <f>내역서!E26</f>
        <v>440947</v>
      </c>
      <c r="F17" s="339">
        <f>E17-D17</f>
        <v>0</v>
      </c>
      <c r="G17" s="340">
        <f>F17/D17*100</f>
        <v>0</v>
      </c>
      <c r="H17" s="18"/>
      <c r="I17" s="76"/>
      <c r="J17" s="36" t="s">
        <v>16</v>
      </c>
      <c r="K17" s="39">
        <v>1000</v>
      </c>
      <c r="L17" s="39">
        <f>내역서!E103</f>
        <v>1000</v>
      </c>
      <c r="M17" s="39">
        <f t="shared" si="7"/>
        <v>0</v>
      </c>
      <c r="N17" s="92">
        <f t="shared" si="5"/>
        <v>0</v>
      </c>
    </row>
    <row r="18" spans="1:14" ht="15" customHeight="1">
      <c r="A18" s="341"/>
      <c r="B18" s="345"/>
      <c r="C18" s="327" t="s">
        <v>106</v>
      </c>
      <c r="D18" s="339">
        <v>34500</v>
      </c>
      <c r="E18" s="339">
        <f>내역서!E38</f>
        <v>34500</v>
      </c>
      <c r="F18" s="339">
        <f>E18-D18</f>
        <v>0</v>
      </c>
      <c r="G18" s="340">
        <f>F18/D18*100</f>
        <v>0</v>
      </c>
      <c r="H18" s="18"/>
      <c r="I18" s="75" t="s">
        <v>17</v>
      </c>
      <c r="J18" s="81" t="s">
        <v>0</v>
      </c>
      <c r="K18" s="39">
        <f>SUM(K19:K24)</f>
        <v>24160</v>
      </c>
      <c r="L18" s="39">
        <f>SUM(L19:L24)</f>
        <v>24160</v>
      </c>
      <c r="M18" s="39">
        <f t="shared" si="7"/>
        <v>0</v>
      </c>
      <c r="N18" s="92">
        <f t="shared" si="5"/>
        <v>0</v>
      </c>
    </row>
    <row r="19" spans="1:14" ht="15" customHeight="1">
      <c r="A19" s="72" t="s">
        <v>33</v>
      </c>
      <c r="B19" s="124" t="s">
        <v>5</v>
      </c>
      <c r="C19" s="125"/>
      <c r="D19" s="39">
        <f>D20</f>
        <v>0</v>
      </c>
      <c r="E19" s="39">
        <f>E20</f>
        <v>0</v>
      </c>
      <c r="F19" s="39">
        <f t="shared" ref="F19:F28" si="8">E19-D19</f>
        <v>0</v>
      </c>
      <c r="G19" s="111">
        <v>0</v>
      </c>
      <c r="H19" s="18"/>
      <c r="I19" s="76"/>
      <c r="J19" s="36" t="s">
        <v>1</v>
      </c>
      <c r="K19" s="39">
        <v>5000</v>
      </c>
      <c r="L19" s="39">
        <f>내역서!E105</f>
        <v>5000</v>
      </c>
      <c r="M19" s="39">
        <f t="shared" si="7"/>
        <v>0</v>
      </c>
      <c r="N19" s="92">
        <f t="shared" si="5"/>
        <v>0</v>
      </c>
    </row>
    <row r="20" spans="1:14" ht="15" customHeight="1">
      <c r="A20" s="73"/>
      <c r="B20" s="75" t="s">
        <v>33</v>
      </c>
      <c r="C20" s="114" t="s">
        <v>92</v>
      </c>
      <c r="D20" s="39">
        <v>0</v>
      </c>
      <c r="E20" s="39">
        <f>E21</f>
        <v>0</v>
      </c>
      <c r="F20" s="39">
        <f t="shared" si="8"/>
        <v>0</v>
      </c>
      <c r="G20" s="111">
        <v>0</v>
      </c>
      <c r="H20" s="18"/>
      <c r="I20" s="76"/>
      <c r="J20" s="36" t="s">
        <v>28</v>
      </c>
      <c r="K20" s="39">
        <v>7060</v>
      </c>
      <c r="L20" s="39">
        <f>내역서!E107</f>
        <v>7060</v>
      </c>
      <c r="M20" s="39">
        <f t="shared" si="7"/>
        <v>0</v>
      </c>
      <c r="N20" s="92">
        <f t="shared" si="5"/>
        <v>0</v>
      </c>
    </row>
    <row r="21" spans="1:14" ht="15" customHeight="1">
      <c r="A21" s="74"/>
      <c r="B21" s="77"/>
      <c r="C21" s="36" t="s">
        <v>34</v>
      </c>
      <c r="D21" s="39">
        <v>0</v>
      </c>
      <c r="E21" s="39">
        <v>0</v>
      </c>
      <c r="F21" s="39">
        <f t="shared" si="8"/>
        <v>0</v>
      </c>
      <c r="G21" s="111">
        <v>0</v>
      </c>
      <c r="H21" s="18"/>
      <c r="I21" s="76"/>
      <c r="J21" s="98" t="s">
        <v>81</v>
      </c>
      <c r="K21" s="39">
        <v>1200</v>
      </c>
      <c r="L21" s="39">
        <f>내역서!E113</f>
        <v>1200</v>
      </c>
      <c r="M21" s="39">
        <f t="shared" si="7"/>
        <v>0</v>
      </c>
      <c r="N21" s="92">
        <f t="shared" si="5"/>
        <v>0</v>
      </c>
    </row>
    <row r="22" spans="1:14" ht="15" customHeight="1">
      <c r="A22" s="73" t="s">
        <v>71</v>
      </c>
      <c r="B22" s="124" t="s">
        <v>72</v>
      </c>
      <c r="C22" s="125"/>
      <c r="D22" s="39">
        <f>D23</f>
        <v>40379</v>
      </c>
      <c r="E22" s="39">
        <f>E23</f>
        <v>40379</v>
      </c>
      <c r="F22" s="39">
        <f t="shared" si="8"/>
        <v>0</v>
      </c>
      <c r="G22" s="111">
        <f t="shared" ref="G22:G24" si="9">F22/D22*100</f>
        <v>0</v>
      </c>
      <c r="H22" s="18"/>
      <c r="I22" s="76"/>
      <c r="J22" s="36" t="s">
        <v>83</v>
      </c>
      <c r="K22" s="39">
        <v>7400</v>
      </c>
      <c r="L22" s="39">
        <f>내역서!E114</f>
        <v>7400</v>
      </c>
      <c r="M22" s="39">
        <f t="shared" si="7"/>
        <v>0</v>
      </c>
      <c r="N22" s="92">
        <f t="shared" si="5"/>
        <v>0</v>
      </c>
    </row>
    <row r="23" spans="1:14" ht="15" customHeight="1">
      <c r="A23" s="73"/>
      <c r="B23" s="75" t="s">
        <v>71</v>
      </c>
      <c r="C23" s="125" t="s">
        <v>73</v>
      </c>
      <c r="D23" s="39">
        <f>D24</f>
        <v>40379</v>
      </c>
      <c r="E23" s="39">
        <f>E24</f>
        <v>40379</v>
      </c>
      <c r="F23" s="39">
        <f t="shared" si="8"/>
        <v>0</v>
      </c>
      <c r="G23" s="111">
        <f t="shared" si="9"/>
        <v>0</v>
      </c>
      <c r="H23" s="18"/>
      <c r="I23" s="76"/>
      <c r="J23" s="82" t="s">
        <v>93</v>
      </c>
      <c r="K23" s="39">
        <v>2600</v>
      </c>
      <c r="L23" s="39">
        <f>내역서!E117</f>
        <v>2600</v>
      </c>
      <c r="M23" s="39">
        <f t="shared" si="7"/>
        <v>0</v>
      </c>
      <c r="N23" s="92">
        <f t="shared" si="5"/>
        <v>0</v>
      </c>
    </row>
    <row r="24" spans="1:14" ht="15" customHeight="1">
      <c r="A24" s="73"/>
      <c r="B24" s="77"/>
      <c r="C24" s="70" t="s">
        <v>74</v>
      </c>
      <c r="D24" s="39">
        <v>40379</v>
      </c>
      <c r="E24" s="39">
        <f>내역서!E48</f>
        <v>40379</v>
      </c>
      <c r="F24" s="39">
        <f t="shared" si="8"/>
        <v>0</v>
      </c>
      <c r="G24" s="111">
        <f t="shared" si="9"/>
        <v>0</v>
      </c>
      <c r="H24" s="18"/>
      <c r="I24" s="112"/>
      <c r="J24" s="98" t="s">
        <v>109</v>
      </c>
      <c r="K24" s="115">
        <v>900</v>
      </c>
      <c r="L24" s="39">
        <f>내역서!E119</f>
        <v>900</v>
      </c>
      <c r="M24" s="39">
        <f t="shared" si="7"/>
        <v>0</v>
      </c>
      <c r="N24" s="111">
        <f t="shared" si="5"/>
        <v>0</v>
      </c>
    </row>
    <row r="25" spans="1:14" ht="15" customHeight="1">
      <c r="A25" s="72" t="s">
        <v>6</v>
      </c>
      <c r="B25" s="124" t="s">
        <v>5</v>
      </c>
      <c r="C25" s="125"/>
      <c r="D25" s="39">
        <f>D26</f>
        <v>700</v>
      </c>
      <c r="E25" s="39">
        <f>E26</f>
        <v>700</v>
      </c>
      <c r="F25" s="39">
        <f t="shared" si="8"/>
        <v>0</v>
      </c>
      <c r="G25" s="111">
        <f>F25/D25*100</f>
        <v>0</v>
      </c>
      <c r="H25" s="72" t="s">
        <v>30</v>
      </c>
      <c r="I25" s="124" t="s">
        <v>5</v>
      </c>
      <c r="J25" s="125"/>
      <c r="K25" s="83">
        <f>K26</f>
        <v>4300</v>
      </c>
      <c r="L25" s="83">
        <f>L26</f>
        <v>4300</v>
      </c>
      <c r="M25" s="39">
        <f t="shared" si="7"/>
        <v>0</v>
      </c>
      <c r="N25" s="111">
        <f t="shared" ref="N25:N29" si="10">M25/K25*100</f>
        <v>0</v>
      </c>
    </row>
    <row r="26" spans="1:14" ht="15" customHeight="1">
      <c r="A26" s="73"/>
      <c r="B26" s="75" t="s">
        <v>6</v>
      </c>
      <c r="C26" s="114" t="s">
        <v>0</v>
      </c>
      <c r="D26" s="39">
        <f>SUM(D27:D28)</f>
        <v>700</v>
      </c>
      <c r="E26" s="39">
        <f>SUM(E27:E28)</f>
        <v>700</v>
      </c>
      <c r="F26" s="39">
        <f t="shared" si="8"/>
        <v>0</v>
      </c>
      <c r="G26" s="111">
        <f>F26/D26*100</f>
        <v>0</v>
      </c>
      <c r="H26" s="73" t="s">
        <v>31</v>
      </c>
      <c r="I26" s="75" t="s">
        <v>2</v>
      </c>
      <c r="J26" s="114" t="s">
        <v>0</v>
      </c>
      <c r="K26" s="83">
        <f>SUM(K27:K29)</f>
        <v>4300</v>
      </c>
      <c r="L26" s="83">
        <f>SUM(L27:L29)</f>
        <v>4300</v>
      </c>
      <c r="M26" s="39">
        <f t="shared" si="7"/>
        <v>0</v>
      </c>
      <c r="N26" s="111">
        <f t="shared" si="10"/>
        <v>0</v>
      </c>
    </row>
    <row r="27" spans="1:14" ht="15" customHeight="1">
      <c r="A27" s="73"/>
      <c r="B27" s="76"/>
      <c r="C27" s="70" t="s">
        <v>76</v>
      </c>
      <c r="D27" s="39">
        <v>200</v>
      </c>
      <c r="E27" s="39">
        <f>내역서!E55</f>
        <v>200</v>
      </c>
      <c r="F27" s="39">
        <f t="shared" si="8"/>
        <v>0</v>
      </c>
      <c r="G27" s="111">
        <f>F27/D27*100</f>
        <v>0</v>
      </c>
      <c r="H27" s="73"/>
      <c r="I27" s="76"/>
      <c r="J27" s="36" t="s">
        <v>2</v>
      </c>
      <c r="K27" s="83">
        <v>1200</v>
      </c>
      <c r="L27" s="83">
        <f>내역서!E122</f>
        <v>1200</v>
      </c>
      <c r="M27" s="39">
        <f t="shared" si="7"/>
        <v>0</v>
      </c>
      <c r="N27" s="111">
        <f t="shared" si="10"/>
        <v>0</v>
      </c>
    </row>
    <row r="28" spans="1:14" ht="15" customHeight="1">
      <c r="A28" s="74"/>
      <c r="B28" s="77"/>
      <c r="C28" s="84" t="s">
        <v>52</v>
      </c>
      <c r="D28" s="39">
        <v>500</v>
      </c>
      <c r="E28" s="39">
        <f>내역서!E56</f>
        <v>500</v>
      </c>
      <c r="F28" s="39">
        <f t="shared" si="8"/>
        <v>0</v>
      </c>
      <c r="G28" s="92">
        <f>F28/D28*100</f>
        <v>0</v>
      </c>
      <c r="H28" s="73"/>
      <c r="I28" s="76"/>
      <c r="J28" s="36" t="s">
        <v>3</v>
      </c>
      <c r="K28" s="83">
        <v>2500</v>
      </c>
      <c r="L28" s="83">
        <f>내역서!E123</f>
        <v>2500</v>
      </c>
      <c r="M28" s="39">
        <f t="shared" si="7"/>
        <v>0</v>
      </c>
      <c r="N28" s="111">
        <f t="shared" si="10"/>
        <v>0</v>
      </c>
    </row>
    <row r="29" spans="1:14" ht="15" customHeight="1">
      <c r="A29" s="372" t="s">
        <v>301</v>
      </c>
      <c r="B29" s="372"/>
      <c r="C29" s="372"/>
      <c r="D29" s="372"/>
      <c r="E29" s="372"/>
      <c r="F29" s="372"/>
      <c r="G29" s="373"/>
      <c r="H29" s="74"/>
      <c r="I29" s="77"/>
      <c r="J29" s="36" t="s">
        <v>18</v>
      </c>
      <c r="K29" s="83">
        <v>600</v>
      </c>
      <c r="L29" s="83">
        <f>내역서!E124</f>
        <v>600</v>
      </c>
      <c r="M29" s="39">
        <f t="shared" si="7"/>
        <v>0</v>
      </c>
      <c r="N29" s="111">
        <f t="shared" si="10"/>
        <v>0</v>
      </c>
    </row>
    <row r="30" spans="1:14" ht="15" customHeight="1">
      <c r="A30" s="233"/>
      <c r="B30" s="231"/>
      <c r="C30" s="94"/>
      <c r="D30" s="238"/>
      <c r="E30" s="238"/>
      <c r="F30" s="238"/>
      <c r="G30" s="95"/>
      <c r="H30" s="233"/>
      <c r="I30" s="231"/>
      <c r="J30" s="94"/>
      <c r="K30" s="52"/>
      <c r="L30" s="52"/>
      <c r="M30" s="238"/>
      <c r="N30" s="95"/>
    </row>
    <row r="31" spans="1:14" ht="24.95" customHeight="1">
      <c r="A31" s="371" t="s">
        <v>20</v>
      </c>
      <c r="B31" s="371"/>
      <c r="C31" s="371"/>
      <c r="D31" s="371"/>
      <c r="E31" s="371"/>
      <c r="F31" s="371"/>
      <c r="G31" s="371"/>
      <c r="H31" s="370" t="s">
        <v>7</v>
      </c>
      <c r="I31" s="370"/>
      <c r="J31" s="370"/>
      <c r="K31" s="370"/>
      <c r="L31" s="370"/>
      <c r="M31" s="370"/>
      <c r="N31" s="370"/>
    </row>
    <row r="32" spans="1:14" ht="24.95" customHeight="1">
      <c r="A32" s="365" t="s">
        <v>23</v>
      </c>
      <c r="B32" s="369"/>
      <c r="C32" s="369"/>
      <c r="D32" s="369"/>
      <c r="E32" s="369"/>
      <c r="F32" s="369"/>
      <c r="G32" s="366"/>
      <c r="H32" s="365" t="s">
        <v>24</v>
      </c>
      <c r="I32" s="369"/>
      <c r="J32" s="369"/>
      <c r="K32" s="369"/>
      <c r="L32" s="369"/>
      <c r="M32" s="369"/>
      <c r="N32" s="366"/>
    </row>
    <row r="33" spans="1:14" ht="24.95" customHeight="1">
      <c r="A33" s="365" t="s">
        <v>50</v>
      </c>
      <c r="B33" s="369"/>
      <c r="C33" s="366"/>
      <c r="D33" s="78" t="s">
        <v>297</v>
      </c>
      <c r="E33" s="78" t="s">
        <v>298</v>
      </c>
      <c r="F33" s="365" t="s">
        <v>67</v>
      </c>
      <c r="G33" s="366"/>
      <c r="H33" s="365" t="s">
        <v>50</v>
      </c>
      <c r="I33" s="369"/>
      <c r="J33" s="366"/>
      <c r="K33" s="78" t="s">
        <v>297</v>
      </c>
      <c r="L33" s="78" t="s">
        <v>298</v>
      </c>
      <c r="M33" s="365" t="s">
        <v>67</v>
      </c>
      <c r="N33" s="366"/>
    </row>
    <row r="34" spans="1:14" ht="24.95" customHeight="1">
      <c r="A34" s="89" t="s">
        <v>8</v>
      </c>
      <c r="B34" s="89" t="s">
        <v>9</v>
      </c>
      <c r="C34" s="89" t="s">
        <v>10</v>
      </c>
      <c r="D34" s="128" t="s">
        <v>149</v>
      </c>
      <c r="E34" s="128" t="s">
        <v>150</v>
      </c>
      <c r="F34" s="79" t="s">
        <v>68</v>
      </c>
      <c r="G34" s="79" t="s">
        <v>21</v>
      </c>
      <c r="H34" s="89" t="s">
        <v>8</v>
      </c>
      <c r="I34" s="89" t="s">
        <v>9</v>
      </c>
      <c r="J34" s="89" t="s">
        <v>10</v>
      </c>
      <c r="K34" s="128" t="s">
        <v>149</v>
      </c>
      <c r="L34" s="128" t="s">
        <v>51</v>
      </c>
      <c r="M34" s="79" t="s">
        <v>68</v>
      </c>
      <c r="N34" s="79" t="s">
        <v>21</v>
      </c>
    </row>
    <row r="35" spans="1:14" ht="14.25" customHeight="1">
      <c r="A35" s="383" t="s">
        <v>121</v>
      </c>
      <c r="B35" s="384"/>
      <c r="C35" s="384"/>
      <c r="D35" s="384"/>
      <c r="E35" s="384"/>
      <c r="F35" s="384"/>
      <c r="G35" s="385"/>
      <c r="H35" s="72" t="s">
        <v>32</v>
      </c>
      <c r="I35" s="367" t="s">
        <v>5</v>
      </c>
      <c r="J35" s="368"/>
      <c r="K35" s="83">
        <f>SUM(K36+K40)</f>
        <v>851400</v>
      </c>
      <c r="L35" s="83">
        <f>SUM(L36+L40)</f>
        <v>851399.9280800001</v>
      </c>
      <c r="M35" s="39">
        <f t="shared" ref="M35:M52" si="11">L35-K35</f>
        <v>-7.1919999900273979E-2</v>
      </c>
      <c r="N35" s="92">
        <f t="shared" ref="N35:N54" si="12">M35/K35*100</f>
        <v>-8.4472633192710802E-6</v>
      </c>
    </row>
    <row r="36" spans="1:14" ht="14.25" customHeight="1">
      <c r="A36" s="386"/>
      <c r="B36" s="387"/>
      <c r="C36" s="387"/>
      <c r="D36" s="387"/>
      <c r="E36" s="387"/>
      <c r="F36" s="387"/>
      <c r="G36" s="388"/>
      <c r="H36" s="73"/>
      <c r="I36" s="342" t="s">
        <v>4</v>
      </c>
      <c r="J36" s="346" t="s">
        <v>0</v>
      </c>
      <c r="K36" s="348">
        <f>SUM(K37:K39)</f>
        <v>4050</v>
      </c>
      <c r="L36" s="348">
        <f>SUM(L37:L39)</f>
        <v>4050</v>
      </c>
      <c r="M36" s="339">
        <f t="shared" si="11"/>
        <v>0</v>
      </c>
      <c r="N36" s="340">
        <f t="shared" si="12"/>
        <v>0</v>
      </c>
    </row>
    <row r="37" spans="1:14" ht="14.25" customHeight="1">
      <c r="A37" s="386"/>
      <c r="B37" s="387"/>
      <c r="C37" s="387"/>
      <c r="D37" s="387"/>
      <c r="E37" s="387"/>
      <c r="F37" s="387"/>
      <c r="G37" s="388"/>
      <c r="H37" s="73"/>
      <c r="I37" s="343"/>
      <c r="J37" s="349" t="s">
        <v>63</v>
      </c>
      <c r="K37" s="316">
        <v>1300</v>
      </c>
      <c r="L37" s="316">
        <f>내역서!E130</f>
        <v>1300</v>
      </c>
      <c r="M37" s="339">
        <f t="shared" si="11"/>
        <v>0</v>
      </c>
      <c r="N37" s="340">
        <f t="shared" si="12"/>
        <v>0</v>
      </c>
    </row>
    <row r="38" spans="1:14" ht="14.25" customHeight="1">
      <c r="A38" s="386"/>
      <c r="B38" s="387"/>
      <c r="C38" s="387"/>
      <c r="D38" s="387"/>
      <c r="E38" s="387"/>
      <c r="F38" s="387"/>
      <c r="G38" s="388"/>
      <c r="H38" s="73"/>
      <c r="I38" s="343"/>
      <c r="J38" s="349" t="s">
        <v>64</v>
      </c>
      <c r="K38" s="316">
        <v>2250</v>
      </c>
      <c r="L38" s="316">
        <f>내역서!E133</f>
        <v>2250</v>
      </c>
      <c r="M38" s="339">
        <f>L38-K38</f>
        <v>0</v>
      </c>
      <c r="N38" s="340">
        <f>M38/K38*100</f>
        <v>0</v>
      </c>
    </row>
    <row r="39" spans="1:14" ht="14.25" customHeight="1">
      <c r="A39" s="386"/>
      <c r="B39" s="387"/>
      <c r="C39" s="387"/>
      <c r="D39" s="387"/>
      <c r="E39" s="387"/>
      <c r="F39" s="387"/>
      <c r="G39" s="388"/>
      <c r="H39" s="73"/>
      <c r="I39" s="350"/>
      <c r="J39" s="349" t="s">
        <v>266</v>
      </c>
      <c r="K39" s="316">
        <v>500</v>
      </c>
      <c r="L39" s="316">
        <f>내역서!E136</f>
        <v>500</v>
      </c>
      <c r="M39" s="339">
        <f>L39-K39</f>
        <v>0</v>
      </c>
      <c r="N39" s="340">
        <f>M39/K39*100</f>
        <v>0</v>
      </c>
    </row>
    <row r="40" spans="1:14" ht="14.25" customHeight="1">
      <c r="A40" s="386"/>
      <c r="B40" s="387"/>
      <c r="C40" s="387"/>
      <c r="D40" s="387"/>
      <c r="E40" s="387"/>
      <c r="F40" s="387"/>
      <c r="G40" s="388"/>
      <c r="H40" s="73"/>
      <c r="I40" s="351" t="s">
        <v>95</v>
      </c>
      <c r="J40" s="346" t="s">
        <v>0</v>
      </c>
      <c r="K40" s="316">
        <f>SUM(K41:K49)</f>
        <v>847350</v>
      </c>
      <c r="L40" s="316">
        <f>SUM(L41:L49)</f>
        <v>847349.9280800001</v>
      </c>
      <c r="M40" s="339">
        <f>L40-K40</f>
        <v>-7.1919999900273979E-2</v>
      </c>
      <c r="N40" s="340">
        <f>M40/K40*100</f>
        <v>-8.4876379182479464E-6</v>
      </c>
    </row>
    <row r="41" spans="1:14" ht="14.25" customHeight="1">
      <c r="A41" s="386"/>
      <c r="B41" s="387"/>
      <c r="C41" s="387"/>
      <c r="D41" s="387"/>
      <c r="E41" s="387"/>
      <c r="F41" s="387"/>
      <c r="G41" s="388"/>
      <c r="H41" s="73"/>
      <c r="I41" s="352"/>
      <c r="J41" s="353" t="s">
        <v>257</v>
      </c>
      <c r="K41" s="316">
        <v>113940</v>
      </c>
      <c r="L41" s="316">
        <f>내역서!E138</f>
        <v>113940</v>
      </c>
      <c r="M41" s="339">
        <f t="shared" ref="M41:M49" si="13">L41-K41</f>
        <v>0</v>
      </c>
      <c r="N41" s="340">
        <f t="shared" ref="N41:N49" si="14">M41/K41*100</f>
        <v>0</v>
      </c>
    </row>
    <row r="42" spans="1:14" ht="14.25" customHeight="1">
      <c r="A42" s="386"/>
      <c r="B42" s="387"/>
      <c r="C42" s="387"/>
      <c r="D42" s="387"/>
      <c r="E42" s="387"/>
      <c r="F42" s="387"/>
      <c r="G42" s="388"/>
      <c r="H42" s="73"/>
      <c r="I42" s="345"/>
      <c r="J42" s="327" t="s">
        <v>258</v>
      </c>
      <c r="K42" s="316">
        <v>132211</v>
      </c>
      <c r="L42" s="316">
        <f>내역서!E140</f>
        <v>132211.008</v>
      </c>
      <c r="M42" s="339">
        <f t="shared" si="13"/>
        <v>8.0000000016298145E-3</v>
      </c>
      <c r="N42" s="340">
        <f t="shared" si="14"/>
        <v>6.0509337359446747E-6</v>
      </c>
    </row>
    <row r="43" spans="1:14" ht="14.25" customHeight="1">
      <c r="A43" s="386"/>
      <c r="B43" s="387"/>
      <c r="C43" s="387"/>
      <c r="D43" s="387"/>
      <c r="E43" s="387"/>
      <c r="F43" s="387"/>
      <c r="G43" s="388"/>
      <c r="H43" s="73"/>
      <c r="I43" s="345"/>
      <c r="J43" s="327" t="s">
        <v>239</v>
      </c>
      <c r="K43" s="316">
        <v>33770</v>
      </c>
      <c r="L43" s="316">
        <f>내역서!E141</f>
        <v>33770</v>
      </c>
      <c r="M43" s="339">
        <f t="shared" si="13"/>
        <v>0</v>
      </c>
      <c r="N43" s="340">
        <f t="shared" si="14"/>
        <v>0</v>
      </c>
    </row>
    <row r="44" spans="1:14" ht="14.25" customHeight="1">
      <c r="A44" s="386"/>
      <c r="B44" s="387"/>
      <c r="C44" s="387"/>
      <c r="D44" s="387"/>
      <c r="E44" s="387"/>
      <c r="F44" s="387"/>
      <c r="G44" s="388"/>
      <c r="H44" s="73"/>
      <c r="I44" s="345"/>
      <c r="J44" s="327" t="s">
        <v>241</v>
      </c>
      <c r="K44" s="316">
        <v>105377</v>
      </c>
      <c r="L44" s="316">
        <f>내역서!E142</f>
        <v>105376.92</v>
      </c>
      <c r="M44" s="339">
        <f t="shared" si="13"/>
        <v>-8.000000000174623E-2</v>
      </c>
      <c r="N44" s="340">
        <f t="shared" si="14"/>
        <v>-7.5917894798434416E-5</v>
      </c>
    </row>
    <row r="45" spans="1:14" ht="14.25" customHeight="1">
      <c r="A45" s="386"/>
      <c r="B45" s="387"/>
      <c r="C45" s="387"/>
      <c r="D45" s="387"/>
      <c r="E45" s="387"/>
      <c r="F45" s="387"/>
      <c r="G45" s="388"/>
      <c r="H45" s="73"/>
      <c r="I45" s="345"/>
      <c r="J45" s="327" t="s">
        <v>243</v>
      </c>
      <c r="K45" s="316">
        <v>268458</v>
      </c>
      <c r="L45" s="316">
        <f>내역서!E143</f>
        <v>268458</v>
      </c>
      <c r="M45" s="339">
        <f t="shared" si="13"/>
        <v>0</v>
      </c>
      <c r="N45" s="340">
        <f t="shared" si="14"/>
        <v>0</v>
      </c>
    </row>
    <row r="46" spans="1:14" ht="14.25" customHeight="1">
      <c r="A46" s="386"/>
      <c r="B46" s="387"/>
      <c r="C46" s="387"/>
      <c r="D46" s="387"/>
      <c r="E46" s="387"/>
      <c r="F46" s="387"/>
      <c r="G46" s="388"/>
      <c r="H46" s="73"/>
      <c r="I46" s="345"/>
      <c r="J46" s="327" t="s">
        <v>259</v>
      </c>
      <c r="K46" s="316">
        <v>149920</v>
      </c>
      <c r="L46" s="316">
        <f>내역서!E144</f>
        <v>149920.00008</v>
      </c>
      <c r="M46" s="339">
        <f t="shared" si="13"/>
        <v>7.9999997979030013E-5</v>
      </c>
      <c r="N46" s="340">
        <f t="shared" si="14"/>
        <v>5.3361791608211049E-8</v>
      </c>
    </row>
    <row r="47" spans="1:14" ht="14.25" customHeight="1">
      <c r="A47" s="386"/>
      <c r="B47" s="387"/>
      <c r="C47" s="387"/>
      <c r="D47" s="387"/>
      <c r="E47" s="387"/>
      <c r="F47" s="387"/>
      <c r="G47" s="388"/>
      <c r="H47" s="73"/>
      <c r="I47" s="345"/>
      <c r="J47" s="327" t="s">
        <v>247</v>
      </c>
      <c r="K47" s="316">
        <v>3000</v>
      </c>
      <c r="L47" s="316">
        <f>내역서!E145</f>
        <v>3000</v>
      </c>
      <c r="M47" s="339">
        <f t="shared" si="13"/>
        <v>0</v>
      </c>
      <c r="N47" s="340">
        <f t="shared" si="14"/>
        <v>0</v>
      </c>
    </row>
    <row r="48" spans="1:14" ht="14.25" customHeight="1">
      <c r="A48" s="386"/>
      <c r="B48" s="387"/>
      <c r="C48" s="387"/>
      <c r="D48" s="387"/>
      <c r="E48" s="387"/>
      <c r="F48" s="387"/>
      <c r="G48" s="388"/>
      <c r="H48" s="73"/>
      <c r="I48" s="345"/>
      <c r="J48" s="354" t="s">
        <v>290</v>
      </c>
      <c r="K48" s="355">
        <v>15000</v>
      </c>
      <c r="L48" s="316">
        <f>내역서!E146</f>
        <v>15000</v>
      </c>
      <c r="M48" s="339">
        <f t="shared" si="13"/>
        <v>0</v>
      </c>
      <c r="N48" s="340">
        <v>0</v>
      </c>
    </row>
    <row r="49" spans="1:14" ht="14.25" customHeight="1">
      <c r="A49" s="386"/>
      <c r="B49" s="387"/>
      <c r="C49" s="387"/>
      <c r="D49" s="387"/>
      <c r="E49" s="387"/>
      <c r="F49" s="387"/>
      <c r="G49" s="388"/>
      <c r="H49" s="73"/>
      <c r="I49" s="345"/>
      <c r="J49" s="354" t="s">
        <v>260</v>
      </c>
      <c r="K49" s="355">
        <v>25674</v>
      </c>
      <c r="L49" s="316">
        <f>내역서!E147</f>
        <v>25674</v>
      </c>
      <c r="M49" s="339">
        <f t="shared" si="13"/>
        <v>0</v>
      </c>
      <c r="N49" s="340">
        <f t="shared" si="14"/>
        <v>0</v>
      </c>
    </row>
    <row r="50" spans="1:14" ht="14.25" customHeight="1">
      <c r="A50" s="386"/>
      <c r="B50" s="387"/>
      <c r="C50" s="387"/>
      <c r="D50" s="387"/>
      <c r="E50" s="387"/>
      <c r="F50" s="387"/>
      <c r="G50" s="388"/>
      <c r="H50" s="72" t="s">
        <v>54</v>
      </c>
      <c r="I50" s="367" t="s">
        <v>87</v>
      </c>
      <c r="J50" s="368"/>
      <c r="K50" s="69">
        <f>SUM(K51)</f>
        <v>300</v>
      </c>
      <c r="L50" s="69">
        <f>SUM(L51)</f>
        <v>300</v>
      </c>
      <c r="M50" s="39">
        <f t="shared" si="11"/>
        <v>0</v>
      </c>
      <c r="N50" s="92">
        <f t="shared" si="12"/>
        <v>0</v>
      </c>
    </row>
    <row r="51" spans="1:14" ht="14.25" customHeight="1">
      <c r="A51" s="386"/>
      <c r="B51" s="387"/>
      <c r="C51" s="387"/>
      <c r="D51" s="387"/>
      <c r="E51" s="387"/>
      <c r="F51" s="387"/>
      <c r="G51" s="388"/>
      <c r="H51" s="85"/>
      <c r="I51" s="75" t="s">
        <v>53</v>
      </c>
      <c r="J51" s="86" t="s">
        <v>55</v>
      </c>
      <c r="K51" s="69">
        <f>SUM(K52)</f>
        <v>300</v>
      </c>
      <c r="L51" s="69">
        <f>SUM(L52)</f>
        <v>300</v>
      </c>
      <c r="M51" s="39">
        <f t="shared" si="11"/>
        <v>0</v>
      </c>
      <c r="N51" s="92">
        <f t="shared" si="12"/>
        <v>0</v>
      </c>
    </row>
    <row r="52" spans="1:14" ht="14.25" customHeight="1">
      <c r="A52" s="386"/>
      <c r="B52" s="387"/>
      <c r="C52" s="387"/>
      <c r="D52" s="387"/>
      <c r="E52" s="387"/>
      <c r="F52" s="387"/>
      <c r="G52" s="388"/>
      <c r="H52" s="87"/>
      <c r="I52" s="87"/>
      <c r="J52" s="71" t="s">
        <v>86</v>
      </c>
      <c r="K52" s="69">
        <v>300</v>
      </c>
      <c r="L52" s="69">
        <f>내역서!E150</f>
        <v>300</v>
      </c>
      <c r="M52" s="39">
        <f t="shared" si="11"/>
        <v>0</v>
      </c>
      <c r="N52" s="92">
        <f t="shared" si="12"/>
        <v>0</v>
      </c>
    </row>
    <row r="53" spans="1:14" ht="14.25" customHeight="1">
      <c r="A53" s="386"/>
      <c r="B53" s="387"/>
      <c r="C53" s="387"/>
      <c r="D53" s="387"/>
      <c r="E53" s="387"/>
      <c r="F53" s="387"/>
      <c r="G53" s="388"/>
      <c r="H53" s="10" t="s">
        <v>49</v>
      </c>
      <c r="I53" s="381" t="s">
        <v>84</v>
      </c>
      <c r="J53" s="382"/>
      <c r="K53" s="99">
        <f t="shared" ref="K53:M53" si="15">K54</f>
        <v>2129</v>
      </c>
      <c r="L53" s="99">
        <f t="shared" si="15"/>
        <v>2129</v>
      </c>
      <c r="M53" s="99">
        <f t="shared" si="15"/>
        <v>0</v>
      </c>
      <c r="N53" s="92">
        <f t="shared" si="12"/>
        <v>0</v>
      </c>
    </row>
    <row r="54" spans="1:14" ht="14.25" customHeight="1">
      <c r="A54" s="386"/>
      <c r="B54" s="387"/>
      <c r="C54" s="387"/>
      <c r="D54" s="387"/>
      <c r="E54" s="387"/>
      <c r="F54" s="387"/>
      <c r="G54" s="388"/>
      <c r="H54" s="12" t="s">
        <v>108</v>
      </c>
      <c r="I54" s="14" t="s">
        <v>82</v>
      </c>
      <c r="J54" s="90" t="s">
        <v>85</v>
      </c>
      <c r="K54" s="99">
        <f>K55+K56</f>
        <v>2129</v>
      </c>
      <c r="L54" s="99">
        <f>L55+L56</f>
        <v>2129</v>
      </c>
      <c r="M54" s="99">
        <f>M55</f>
        <v>0</v>
      </c>
      <c r="N54" s="92">
        <f t="shared" si="12"/>
        <v>0</v>
      </c>
    </row>
    <row r="55" spans="1:14" ht="14.25" customHeight="1">
      <c r="A55" s="386"/>
      <c r="B55" s="387"/>
      <c r="C55" s="387"/>
      <c r="D55" s="387"/>
      <c r="E55" s="387"/>
      <c r="F55" s="387"/>
      <c r="G55" s="388"/>
      <c r="H55" s="12"/>
      <c r="I55" s="16" t="s">
        <v>107</v>
      </c>
      <c r="J55" s="64" t="s">
        <v>49</v>
      </c>
      <c r="K55" s="99">
        <v>832</v>
      </c>
      <c r="L55" s="99">
        <f>내역서!E153</f>
        <v>832</v>
      </c>
      <c r="M55" s="39">
        <f t="shared" ref="M55:M56" si="16">L55-K55</f>
        <v>0</v>
      </c>
      <c r="N55" s="92">
        <f>M55/K55*100</f>
        <v>0</v>
      </c>
    </row>
    <row r="56" spans="1:14" ht="14.25" customHeight="1">
      <c r="A56" s="389"/>
      <c r="B56" s="390"/>
      <c r="C56" s="390"/>
      <c r="D56" s="390"/>
      <c r="E56" s="390"/>
      <c r="F56" s="390"/>
      <c r="G56" s="391"/>
      <c r="H56" s="31"/>
      <c r="I56" s="31"/>
      <c r="J56" s="64" t="s">
        <v>97</v>
      </c>
      <c r="K56" s="113">
        <v>1297</v>
      </c>
      <c r="L56" s="99">
        <f>내역서!E154</f>
        <v>1297</v>
      </c>
      <c r="M56" s="39">
        <f t="shared" si="16"/>
        <v>0</v>
      </c>
      <c r="N56" s="111">
        <f>M56/K56*100</f>
        <v>0</v>
      </c>
    </row>
    <row r="57" spans="1:14" ht="24.95" customHeight="1"/>
  </sheetData>
  <mergeCells count="26">
    <mergeCell ref="I53:J53"/>
    <mergeCell ref="A35:G56"/>
    <mergeCell ref="I50:J50"/>
    <mergeCell ref="H33:J33"/>
    <mergeCell ref="A33:C33"/>
    <mergeCell ref="I35:J35"/>
    <mergeCell ref="F33:G33"/>
    <mergeCell ref="A1:N1"/>
    <mergeCell ref="A6:C6"/>
    <mergeCell ref="H6:J6"/>
    <mergeCell ref="A3:G3"/>
    <mergeCell ref="A2:G2"/>
    <mergeCell ref="H2:N2"/>
    <mergeCell ref="H3:N3"/>
    <mergeCell ref="A4:C4"/>
    <mergeCell ref="H4:J4"/>
    <mergeCell ref="F4:G4"/>
    <mergeCell ref="M4:N4"/>
    <mergeCell ref="M33:N33"/>
    <mergeCell ref="B7:C7"/>
    <mergeCell ref="A32:G32"/>
    <mergeCell ref="H32:N32"/>
    <mergeCell ref="I7:J7"/>
    <mergeCell ref="H31:N31"/>
    <mergeCell ref="A31:G31"/>
    <mergeCell ref="A29:G29"/>
  </mergeCells>
  <phoneticPr fontId="1" type="noConversion"/>
  <pageMargins left="1" right="0.57999999999999996" top="0.77" bottom="0.78" header="0.59055118110236227" footer="0.3937007874015748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58"/>
  <sheetViews>
    <sheetView tabSelected="1" view="pageBreakPreview" zoomScale="115" zoomScaleNormal="100" zoomScaleSheetLayoutView="115" workbookViewId="0">
      <pane ySplit="5" topLeftCell="A6" activePane="bottomLeft" state="frozen"/>
      <selection pane="bottomLeft" activeCell="U22" sqref="U22"/>
    </sheetView>
  </sheetViews>
  <sheetFormatPr defaultRowHeight="13.5"/>
  <cols>
    <col min="1" max="1" width="6.109375" bestFit="1" customWidth="1"/>
    <col min="2" max="2" width="5.6640625" bestFit="1" customWidth="1"/>
    <col min="3" max="3" width="15.77734375" customWidth="1"/>
    <col min="4" max="5" width="8.77734375" bestFit="1" customWidth="1"/>
    <col min="6" max="6" width="7.88671875" bestFit="1" customWidth="1"/>
    <col min="7" max="7" width="7.21875" bestFit="1" customWidth="1"/>
    <col min="8" max="8" width="25.6640625" customWidth="1"/>
    <col min="9" max="9" width="8.77734375" style="57" bestFit="1" customWidth="1"/>
    <col min="10" max="10" width="2.109375" style="42" bestFit="1" customWidth="1"/>
    <col min="11" max="11" width="3.6640625" style="57" bestFit="1" customWidth="1"/>
    <col min="12" max="12" width="2.77734375" style="42" bestFit="1" customWidth="1"/>
    <col min="13" max="13" width="2.33203125" style="42" bestFit="1" customWidth="1"/>
    <col min="14" max="14" width="3.21875" style="57" bestFit="1" customWidth="1"/>
    <col min="15" max="15" width="2.77734375" style="42" bestFit="1" customWidth="1"/>
    <col min="16" max="16" width="2.109375" style="42" bestFit="1" customWidth="1"/>
    <col min="17" max="17" width="8.77734375" bestFit="1" customWidth="1"/>
    <col min="18" max="18" width="9.88671875" bestFit="1" customWidth="1"/>
    <col min="19" max="19" width="12.6640625" bestFit="1" customWidth="1"/>
    <col min="20" max="20" width="11.6640625" bestFit="1" customWidth="1"/>
    <col min="21" max="21" width="14.21875" customWidth="1"/>
    <col min="22" max="22" width="11.6640625" bestFit="1" customWidth="1"/>
  </cols>
  <sheetData>
    <row r="1" spans="1:17" s="1" customFormat="1" ht="30" customHeight="1">
      <c r="A1" s="443" t="s">
        <v>294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</row>
    <row r="2" spans="1:17" s="33" customFormat="1" ht="11.25" customHeight="1">
      <c r="A2" s="5"/>
      <c r="B2" s="5"/>
      <c r="C2" s="5"/>
      <c r="D2" s="5"/>
      <c r="E2" s="5"/>
      <c r="F2" s="5"/>
      <c r="G2" s="5"/>
      <c r="H2" s="5"/>
      <c r="I2" s="45"/>
      <c r="J2" s="5"/>
      <c r="K2" s="45"/>
      <c r="L2" s="5"/>
      <c r="M2" s="5"/>
      <c r="N2" s="45"/>
      <c r="O2" s="5"/>
      <c r="P2" s="5"/>
      <c r="Q2" s="5"/>
    </row>
    <row r="3" spans="1:17" s="34" customFormat="1" ht="24.95" customHeight="1">
      <c r="A3" s="433" t="s">
        <v>79</v>
      </c>
      <c r="B3" s="433"/>
      <c r="C3" s="433"/>
      <c r="D3" s="433"/>
      <c r="E3" s="433"/>
      <c r="F3" s="433"/>
      <c r="G3" s="433"/>
      <c r="H3" s="437" t="s">
        <v>7</v>
      </c>
      <c r="I3" s="437"/>
      <c r="J3" s="437"/>
      <c r="K3" s="437"/>
      <c r="L3" s="437"/>
      <c r="M3" s="437"/>
      <c r="N3" s="437"/>
      <c r="O3" s="437"/>
      <c r="P3" s="437"/>
      <c r="Q3" s="437"/>
    </row>
    <row r="4" spans="1:17" s="34" customFormat="1" ht="13.7" customHeight="1">
      <c r="A4" s="422" t="s">
        <v>37</v>
      </c>
      <c r="B4" s="423"/>
      <c r="C4" s="423"/>
      <c r="D4" s="417" t="s">
        <v>295</v>
      </c>
      <c r="E4" s="417" t="s">
        <v>296</v>
      </c>
      <c r="F4" s="444" t="s">
        <v>65</v>
      </c>
      <c r="G4" s="444"/>
      <c r="H4" s="426" t="s">
        <v>166</v>
      </c>
      <c r="I4" s="426"/>
      <c r="J4" s="426"/>
      <c r="K4" s="426"/>
      <c r="L4" s="426"/>
      <c r="M4" s="426"/>
      <c r="N4" s="426"/>
      <c r="O4" s="426"/>
      <c r="P4" s="426"/>
      <c r="Q4" s="426"/>
    </row>
    <row r="5" spans="1:17" s="34" customFormat="1" ht="13.7" customHeight="1">
      <c r="A5" s="15" t="s">
        <v>8</v>
      </c>
      <c r="B5" s="15" t="s">
        <v>9</v>
      </c>
      <c r="C5" s="158" t="s">
        <v>10</v>
      </c>
      <c r="D5" s="425"/>
      <c r="E5" s="425"/>
      <c r="F5" s="164" t="s">
        <v>66</v>
      </c>
      <c r="G5" s="164" t="s">
        <v>21</v>
      </c>
      <c r="H5" s="426"/>
      <c r="I5" s="426"/>
      <c r="J5" s="426"/>
      <c r="K5" s="426"/>
      <c r="L5" s="426"/>
      <c r="M5" s="426"/>
      <c r="N5" s="426"/>
      <c r="O5" s="426"/>
      <c r="P5" s="426"/>
      <c r="Q5" s="426"/>
    </row>
    <row r="6" spans="1:17" s="34" customFormat="1" ht="13.7" customHeight="1">
      <c r="A6" s="422" t="s">
        <v>22</v>
      </c>
      <c r="B6" s="423"/>
      <c r="C6" s="424"/>
      <c r="D6" s="93">
        <f>SUM(D7,D14,D40,D46,D53)</f>
        <v>1101445</v>
      </c>
      <c r="E6" s="93">
        <f>SUM(E7,E14,E43,E46,E53)</f>
        <v>1101445</v>
      </c>
      <c r="F6" s="123">
        <f>E6-D6</f>
        <v>0</v>
      </c>
      <c r="G6" s="91">
        <f>F6/D6*100</f>
        <v>0</v>
      </c>
      <c r="H6" s="21"/>
      <c r="I6" s="24"/>
      <c r="J6" s="22"/>
      <c r="K6" s="24"/>
      <c r="L6" s="22"/>
      <c r="M6" s="22"/>
      <c r="N6" s="24"/>
      <c r="O6" s="22"/>
      <c r="P6" s="22"/>
      <c r="Q6" s="23"/>
    </row>
    <row r="7" spans="1:17" s="34" customFormat="1" ht="13.7" customHeight="1">
      <c r="A7" s="72" t="s">
        <v>35</v>
      </c>
      <c r="B7" s="367" t="s">
        <v>41</v>
      </c>
      <c r="C7" s="368"/>
      <c r="D7" s="83">
        <f>D8</f>
        <v>349312</v>
      </c>
      <c r="E7" s="83">
        <f>E8</f>
        <v>349312</v>
      </c>
      <c r="F7" s="83">
        <f>E7-D7</f>
        <v>0</v>
      </c>
      <c r="G7" s="111">
        <f t="shared" ref="G7:G11" si="0">F7/D7*100</f>
        <v>0</v>
      </c>
      <c r="H7" s="21"/>
      <c r="I7" s="24"/>
      <c r="J7" s="22"/>
      <c r="K7" s="24"/>
      <c r="L7" s="22"/>
      <c r="M7" s="22"/>
      <c r="N7" s="24"/>
      <c r="O7" s="22"/>
      <c r="P7" s="22"/>
      <c r="Q7" s="23"/>
    </row>
    <row r="8" spans="1:17" s="34" customFormat="1" ht="13.7" customHeight="1">
      <c r="A8" s="73" t="s">
        <v>25</v>
      </c>
      <c r="B8" s="75" t="s">
        <v>35</v>
      </c>
      <c r="C8" s="75" t="s">
        <v>48</v>
      </c>
      <c r="D8" s="83">
        <f>SUM(D9:D13)</f>
        <v>349312</v>
      </c>
      <c r="E8" s="83">
        <f>SUM(E9:E13)</f>
        <v>349312</v>
      </c>
      <c r="F8" s="83">
        <f>E8-D8</f>
        <v>0</v>
      </c>
      <c r="G8" s="111">
        <f t="shared" si="0"/>
        <v>0</v>
      </c>
      <c r="H8" s="21"/>
      <c r="I8" s="24"/>
      <c r="J8" s="22"/>
      <c r="K8" s="24"/>
      <c r="L8" s="22"/>
      <c r="M8" s="22"/>
      <c r="N8" s="24"/>
      <c r="O8" s="22"/>
      <c r="P8" s="22"/>
      <c r="Q8" s="23"/>
    </row>
    <row r="9" spans="1:17" s="34" customFormat="1" ht="13.7" customHeight="1">
      <c r="A9" s="73"/>
      <c r="B9" s="76" t="s">
        <v>25</v>
      </c>
      <c r="C9" s="36" t="s">
        <v>58</v>
      </c>
      <c r="D9" s="83">
        <v>10000</v>
      </c>
      <c r="E9" s="83">
        <f>Q9</f>
        <v>10000</v>
      </c>
      <c r="F9" s="83">
        <f t="shared" ref="F9:F11" si="1">E9-D9</f>
        <v>0</v>
      </c>
      <c r="G9" s="111">
        <f t="shared" si="0"/>
        <v>0</v>
      </c>
      <c r="H9" s="20" t="s">
        <v>163</v>
      </c>
      <c r="I9" s="24">
        <v>1000</v>
      </c>
      <c r="J9" s="22"/>
      <c r="K9" s="43"/>
      <c r="L9" s="22"/>
      <c r="M9" s="22" t="s">
        <v>42</v>
      </c>
      <c r="N9" s="43">
        <v>10</v>
      </c>
      <c r="O9" s="22" t="s">
        <v>59</v>
      </c>
      <c r="P9" s="22" t="s">
        <v>88</v>
      </c>
      <c r="Q9" s="23">
        <f>I9*N9</f>
        <v>10000</v>
      </c>
    </row>
    <row r="10" spans="1:17" s="34" customFormat="1" ht="13.7" customHeight="1">
      <c r="A10" s="73"/>
      <c r="B10" s="76"/>
      <c r="C10" s="70" t="s">
        <v>69</v>
      </c>
      <c r="D10" s="83">
        <v>45000</v>
      </c>
      <c r="E10" s="83">
        <f>Q10</f>
        <v>45000</v>
      </c>
      <c r="F10" s="83">
        <f t="shared" si="1"/>
        <v>0</v>
      </c>
      <c r="G10" s="111">
        <f t="shared" si="0"/>
        <v>0</v>
      </c>
      <c r="H10" s="20" t="s">
        <v>167</v>
      </c>
      <c r="I10" s="24">
        <v>3750</v>
      </c>
      <c r="J10" s="22"/>
      <c r="K10" s="43"/>
      <c r="L10" s="22"/>
      <c r="M10" s="22" t="s">
        <v>42</v>
      </c>
      <c r="N10" s="43">
        <v>12</v>
      </c>
      <c r="O10" s="22" t="s">
        <v>59</v>
      </c>
      <c r="P10" s="22" t="s">
        <v>88</v>
      </c>
      <c r="Q10" s="23">
        <f>I10*N10</f>
        <v>45000</v>
      </c>
    </row>
    <row r="11" spans="1:17" s="34" customFormat="1" ht="13.7" customHeight="1">
      <c r="A11" s="73"/>
      <c r="B11" s="76"/>
      <c r="C11" s="70" t="s">
        <v>70</v>
      </c>
      <c r="D11" s="83">
        <v>162792</v>
      </c>
      <c r="E11" s="83">
        <f>Q11</f>
        <v>162792</v>
      </c>
      <c r="F11" s="83">
        <f t="shared" si="1"/>
        <v>0</v>
      </c>
      <c r="G11" s="111">
        <f t="shared" si="0"/>
        <v>0</v>
      </c>
      <c r="H11" s="20" t="s">
        <v>168</v>
      </c>
      <c r="I11" s="24">
        <v>13566</v>
      </c>
      <c r="J11" s="22"/>
      <c r="K11" s="43"/>
      <c r="L11" s="22"/>
      <c r="M11" s="22" t="s">
        <v>42</v>
      </c>
      <c r="N11" s="43">
        <v>12</v>
      </c>
      <c r="O11" s="22" t="s">
        <v>59</v>
      </c>
      <c r="P11" s="22" t="s">
        <v>88</v>
      </c>
      <c r="Q11" s="23">
        <f>I11*N11</f>
        <v>162792</v>
      </c>
    </row>
    <row r="12" spans="1:17" s="34" customFormat="1" ht="13.7" customHeight="1">
      <c r="A12" s="73"/>
      <c r="B12" s="76"/>
      <c r="C12" s="36" t="s">
        <v>164</v>
      </c>
      <c r="D12" s="83">
        <v>90720</v>
      </c>
      <c r="E12" s="83">
        <f t="shared" ref="E12:E13" si="2">Q12</f>
        <v>90720</v>
      </c>
      <c r="F12" s="83">
        <f t="shared" ref="F12:F13" si="3">E12-D12</f>
        <v>0</v>
      </c>
      <c r="G12" s="111">
        <f t="shared" ref="G12:G13" si="4">F12/D12*100</f>
        <v>0</v>
      </c>
      <c r="H12" s="20" t="s">
        <v>165</v>
      </c>
      <c r="I12" s="24">
        <v>7560</v>
      </c>
      <c r="J12" s="22"/>
      <c r="K12" s="59"/>
      <c r="L12" s="22"/>
      <c r="M12" s="22" t="s">
        <v>42</v>
      </c>
      <c r="N12" s="59">
        <v>12</v>
      </c>
      <c r="O12" s="22" t="s">
        <v>59</v>
      </c>
      <c r="P12" s="22" t="s">
        <v>88</v>
      </c>
      <c r="Q12" s="23">
        <f>I12*N12</f>
        <v>90720</v>
      </c>
    </row>
    <row r="13" spans="1:17" s="34" customFormat="1" ht="13.7" customHeight="1">
      <c r="A13" s="73"/>
      <c r="B13" s="76"/>
      <c r="C13" s="70" t="s">
        <v>154</v>
      </c>
      <c r="D13" s="83">
        <v>40800</v>
      </c>
      <c r="E13" s="83">
        <f t="shared" si="2"/>
        <v>40800</v>
      </c>
      <c r="F13" s="83">
        <f t="shared" si="3"/>
        <v>0</v>
      </c>
      <c r="G13" s="111">
        <f t="shared" si="4"/>
        <v>0</v>
      </c>
      <c r="H13" s="20" t="s">
        <v>144</v>
      </c>
      <c r="I13" s="24">
        <v>3400</v>
      </c>
      <c r="J13" s="22"/>
      <c r="K13" s="43"/>
      <c r="L13" s="22"/>
      <c r="M13" s="22" t="s">
        <v>42</v>
      </c>
      <c r="N13" s="43">
        <v>12</v>
      </c>
      <c r="O13" s="22" t="s">
        <v>155</v>
      </c>
      <c r="P13" s="22" t="s">
        <v>88</v>
      </c>
      <c r="Q13" s="23">
        <f>I13*N13</f>
        <v>40800</v>
      </c>
    </row>
    <row r="14" spans="1:17" ht="13.7" customHeight="1">
      <c r="A14" s="72" t="s">
        <v>11</v>
      </c>
      <c r="B14" s="445" t="s">
        <v>41</v>
      </c>
      <c r="C14" s="368"/>
      <c r="D14" s="83">
        <f>D15</f>
        <v>711054</v>
      </c>
      <c r="E14" s="83">
        <f>E15</f>
        <v>711054</v>
      </c>
      <c r="F14" s="83">
        <f>E14-D14</f>
        <v>0</v>
      </c>
      <c r="G14" s="111">
        <f>F14/D14*100</f>
        <v>0</v>
      </c>
      <c r="H14" s="20"/>
      <c r="I14" s="24"/>
      <c r="J14" s="22"/>
      <c r="K14" s="24"/>
      <c r="L14" s="22"/>
      <c r="M14" s="22"/>
      <c r="N14" s="24"/>
      <c r="O14" s="22"/>
      <c r="P14" s="22"/>
      <c r="Q14" s="23"/>
    </row>
    <row r="15" spans="1:17" ht="13.7" customHeight="1">
      <c r="A15" s="73" t="s">
        <v>25</v>
      </c>
      <c r="B15" s="75" t="s">
        <v>11</v>
      </c>
      <c r="C15" s="154" t="s">
        <v>48</v>
      </c>
      <c r="D15" s="83">
        <f>SUM(D16:D38)</f>
        <v>711054</v>
      </c>
      <c r="E15" s="83">
        <f>SUM(E16:E38)</f>
        <v>711054</v>
      </c>
      <c r="F15" s="83">
        <f>E15-D15</f>
        <v>0</v>
      </c>
      <c r="G15" s="111">
        <f t="shared" ref="G15" si="5">F15/D15*100</f>
        <v>0</v>
      </c>
      <c r="H15" s="20"/>
      <c r="I15" s="24"/>
      <c r="J15" s="22"/>
      <c r="K15" s="24"/>
      <c r="L15" s="22"/>
      <c r="M15" s="22"/>
      <c r="N15" s="24"/>
      <c r="O15" s="22"/>
      <c r="P15" s="22"/>
      <c r="Q15" s="23"/>
    </row>
    <row r="16" spans="1:17" ht="13.7" customHeight="1">
      <c r="A16" s="165"/>
      <c r="B16" s="16" t="s">
        <v>98</v>
      </c>
      <c r="C16" s="398" t="s">
        <v>99</v>
      </c>
      <c r="D16" s="401">
        <v>235607</v>
      </c>
      <c r="E16" s="401">
        <f>Q16+Q25</f>
        <v>235607</v>
      </c>
      <c r="F16" s="404">
        <f>E16-D16</f>
        <v>0</v>
      </c>
      <c r="G16" s="407">
        <f>F16/D16*100</f>
        <v>0</v>
      </c>
      <c r="H16" s="271" t="s">
        <v>100</v>
      </c>
      <c r="I16" s="272">
        <f>SUM(I17:I24)</f>
        <v>441214</v>
      </c>
      <c r="J16" s="273"/>
      <c r="K16" s="273"/>
      <c r="L16" s="273"/>
      <c r="M16" s="274" t="s">
        <v>42</v>
      </c>
      <c r="N16" s="440">
        <v>0.5</v>
      </c>
      <c r="O16" s="440"/>
      <c r="P16" s="275" t="s">
        <v>101</v>
      </c>
      <c r="Q16" s="276">
        <f>I16*N16</f>
        <v>220607</v>
      </c>
    </row>
    <row r="17" spans="1:21" ht="13.7" customHeight="1">
      <c r="A17" s="165"/>
      <c r="B17" s="16"/>
      <c r="C17" s="399"/>
      <c r="D17" s="402"/>
      <c r="E17" s="402"/>
      <c r="F17" s="405"/>
      <c r="G17" s="408"/>
      <c r="H17" s="266" t="s">
        <v>156</v>
      </c>
      <c r="I17" s="267">
        <v>113940</v>
      </c>
      <c r="J17" s="268"/>
      <c r="K17" s="267"/>
      <c r="L17" s="268"/>
      <c r="M17" s="268" t="s">
        <v>42</v>
      </c>
      <c r="N17" s="441">
        <v>0.5</v>
      </c>
      <c r="O17" s="441"/>
      <c r="P17" s="269" t="s">
        <v>101</v>
      </c>
      <c r="Q17" s="270">
        <f t="shared" ref="Q17:Q24" si="6">I17*N17</f>
        <v>56970</v>
      </c>
      <c r="R17" s="229" t="s">
        <v>288</v>
      </c>
    </row>
    <row r="18" spans="1:21" ht="13.7" customHeight="1">
      <c r="A18" s="165"/>
      <c r="B18" s="16"/>
      <c r="C18" s="399"/>
      <c r="D18" s="402"/>
      <c r="E18" s="402"/>
      <c r="F18" s="405"/>
      <c r="G18" s="408"/>
      <c r="H18" s="266" t="s">
        <v>157</v>
      </c>
      <c r="I18" s="267">
        <v>84600</v>
      </c>
      <c r="J18" s="268"/>
      <c r="K18" s="267"/>
      <c r="L18" s="268"/>
      <c r="M18" s="268" t="s">
        <v>42</v>
      </c>
      <c r="N18" s="441">
        <v>0.5</v>
      </c>
      <c r="O18" s="441"/>
      <c r="P18" s="269" t="s">
        <v>101</v>
      </c>
      <c r="Q18" s="270">
        <f t="shared" si="6"/>
        <v>42300</v>
      </c>
      <c r="R18" s="229"/>
    </row>
    <row r="19" spans="1:21" ht="13.7" customHeight="1">
      <c r="A19" s="165"/>
      <c r="B19" s="16"/>
      <c r="C19" s="399"/>
      <c r="D19" s="402"/>
      <c r="E19" s="402"/>
      <c r="F19" s="405"/>
      <c r="G19" s="408"/>
      <c r="H19" s="266" t="s">
        <v>158</v>
      </c>
      <c r="I19" s="267">
        <v>20000</v>
      </c>
      <c r="J19" s="268"/>
      <c r="K19" s="267"/>
      <c r="L19" s="268"/>
      <c r="M19" s="268" t="s">
        <v>42</v>
      </c>
      <c r="N19" s="441">
        <v>0.5</v>
      </c>
      <c r="O19" s="441"/>
      <c r="P19" s="269" t="s">
        <v>101</v>
      </c>
      <c r="Q19" s="270">
        <f t="shared" si="6"/>
        <v>10000</v>
      </c>
      <c r="R19" s="229"/>
    </row>
    <row r="20" spans="1:21" ht="13.7" customHeight="1">
      <c r="A20" s="165"/>
      <c r="B20" s="16"/>
      <c r="C20" s="399"/>
      <c r="D20" s="402"/>
      <c r="E20" s="402"/>
      <c r="F20" s="405"/>
      <c r="G20" s="408"/>
      <c r="H20" s="266" t="s">
        <v>159</v>
      </c>
      <c r="I20" s="267">
        <v>36000</v>
      </c>
      <c r="J20" s="268"/>
      <c r="K20" s="267"/>
      <c r="L20" s="268"/>
      <c r="M20" s="268" t="s">
        <v>42</v>
      </c>
      <c r="N20" s="441">
        <v>0.5</v>
      </c>
      <c r="O20" s="441"/>
      <c r="P20" s="269" t="s">
        <v>101</v>
      </c>
      <c r="Q20" s="270">
        <f t="shared" si="6"/>
        <v>18000</v>
      </c>
      <c r="R20" s="229"/>
    </row>
    <row r="21" spans="1:21" ht="13.7" customHeight="1">
      <c r="A21" s="165"/>
      <c r="B21" s="16"/>
      <c r="C21" s="399"/>
      <c r="D21" s="402"/>
      <c r="E21" s="402"/>
      <c r="F21" s="405"/>
      <c r="G21" s="408"/>
      <c r="H21" s="266" t="s">
        <v>119</v>
      </c>
      <c r="I21" s="267">
        <v>104000</v>
      </c>
      <c r="J21" s="268"/>
      <c r="K21" s="267"/>
      <c r="L21" s="268"/>
      <c r="M21" s="268" t="s">
        <v>42</v>
      </c>
      <c r="N21" s="441">
        <v>0.5</v>
      </c>
      <c r="O21" s="441"/>
      <c r="P21" s="269" t="s">
        <v>101</v>
      </c>
      <c r="Q21" s="270">
        <f t="shared" si="6"/>
        <v>52000</v>
      </c>
      <c r="R21" s="229"/>
    </row>
    <row r="22" spans="1:21" ht="13.7" customHeight="1">
      <c r="A22" s="165"/>
      <c r="B22" s="16"/>
      <c r="C22" s="399"/>
      <c r="D22" s="402"/>
      <c r="E22" s="402"/>
      <c r="F22" s="405"/>
      <c r="G22" s="408"/>
      <c r="H22" s="266" t="s">
        <v>160</v>
      </c>
      <c r="I22" s="267">
        <v>54000</v>
      </c>
      <c r="J22" s="268"/>
      <c r="K22" s="267"/>
      <c r="L22" s="268"/>
      <c r="M22" s="268" t="s">
        <v>42</v>
      </c>
      <c r="N22" s="441">
        <v>0.5</v>
      </c>
      <c r="O22" s="441"/>
      <c r="P22" s="269" t="s">
        <v>101</v>
      </c>
      <c r="Q22" s="270">
        <f t="shared" si="6"/>
        <v>27000</v>
      </c>
      <c r="R22" s="229"/>
    </row>
    <row r="23" spans="1:21" ht="13.7" customHeight="1">
      <c r="A23" s="165"/>
      <c r="B23" s="16"/>
      <c r="C23" s="399"/>
      <c r="D23" s="402"/>
      <c r="E23" s="402"/>
      <c r="F23" s="405"/>
      <c r="G23" s="408"/>
      <c r="H23" s="266" t="s">
        <v>161</v>
      </c>
      <c r="I23" s="267">
        <v>3000</v>
      </c>
      <c r="J23" s="268"/>
      <c r="K23" s="267"/>
      <c r="L23" s="268"/>
      <c r="M23" s="268" t="s">
        <v>42</v>
      </c>
      <c r="N23" s="441">
        <v>0.5</v>
      </c>
      <c r="O23" s="441"/>
      <c r="P23" s="269" t="s">
        <v>101</v>
      </c>
      <c r="Q23" s="270">
        <f t="shared" si="6"/>
        <v>1500</v>
      </c>
      <c r="R23" s="229"/>
    </row>
    <row r="24" spans="1:21" ht="13.7" customHeight="1">
      <c r="A24" s="165"/>
      <c r="B24" s="16"/>
      <c r="C24" s="399"/>
      <c r="D24" s="402"/>
      <c r="E24" s="402"/>
      <c r="F24" s="405"/>
      <c r="G24" s="408"/>
      <c r="H24" s="266" t="s">
        <v>162</v>
      </c>
      <c r="I24" s="277">
        <v>25674</v>
      </c>
      <c r="J24" s="278"/>
      <c r="K24" s="279"/>
      <c r="L24" s="278"/>
      <c r="M24" s="268" t="s">
        <v>42</v>
      </c>
      <c r="N24" s="441">
        <v>0.5</v>
      </c>
      <c r="O24" s="441"/>
      <c r="P24" s="269" t="s">
        <v>101</v>
      </c>
      <c r="Q24" s="270">
        <f t="shared" si="6"/>
        <v>12837</v>
      </c>
      <c r="R24" s="229"/>
    </row>
    <row r="25" spans="1:21" ht="13.7" customHeight="1">
      <c r="A25" s="165"/>
      <c r="B25" s="221"/>
      <c r="C25" s="400"/>
      <c r="D25" s="403"/>
      <c r="E25" s="403"/>
      <c r="F25" s="406"/>
      <c r="G25" s="409"/>
      <c r="H25" s="266" t="s">
        <v>287</v>
      </c>
      <c r="I25" s="277"/>
      <c r="J25" s="278"/>
      <c r="K25" s="279"/>
      <c r="L25" s="278"/>
      <c r="M25" s="268"/>
      <c r="N25" s="280"/>
      <c r="O25" s="280"/>
      <c r="P25" s="269"/>
      <c r="Q25" s="270">
        <v>15000</v>
      </c>
      <c r="R25" s="229"/>
    </row>
    <row r="26" spans="1:21" ht="13.7" customHeight="1">
      <c r="A26" s="165"/>
      <c r="B26" s="165"/>
      <c r="C26" s="398" t="s">
        <v>102</v>
      </c>
      <c r="D26" s="401">
        <v>440947</v>
      </c>
      <c r="E26" s="401">
        <f>Q26+Q35+Q36+Q37</f>
        <v>440947</v>
      </c>
      <c r="F26" s="410">
        <f>E26-D26</f>
        <v>0</v>
      </c>
      <c r="G26" s="407">
        <f>F26/D26*100</f>
        <v>0</v>
      </c>
      <c r="H26" s="271" t="s">
        <v>100</v>
      </c>
      <c r="I26" s="272">
        <f>SUM(I27:I34)</f>
        <v>441214</v>
      </c>
      <c r="J26" s="273"/>
      <c r="K26" s="273"/>
      <c r="L26" s="273"/>
      <c r="M26" s="274" t="s">
        <v>42</v>
      </c>
      <c r="N26" s="440">
        <v>0.5</v>
      </c>
      <c r="O26" s="440"/>
      <c r="P26" s="275" t="s">
        <v>101</v>
      </c>
      <c r="Q26" s="276">
        <f>I26*N26</f>
        <v>220607</v>
      </c>
      <c r="R26" s="229"/>
      <c r="U26" s="119"/>
    </row>
    <row r="27" spans="1:21" ht="13.7" customHeight="1">
      <c r="A27" s="165"/>
      <c r="B27" s="165"/>
      <c r="C27" s="399"/>
      <c r="D27" s="402"/>
      <c r="E27" s="402"/>
      <c r="F27" s="411"/>
      <c r="G27" s="408"/>
      <c r="H27" s="266" t="s">
        <v>156</v>
      </c>
      <c r="I27" s="267">
        <v>113940</v>
      </c>
      <c r="J27" s="268"/>
      <c r="K27" s="267"/>
      <c r="L27" s="268"/>
      <c r="M27" s="268" t="s">
        <v>42</v>
      </c>
      <c r="N27" s="441">
        <v>0.5</v>
      </c>
      <c r="O27" s="441"/>
      <c r="P27" s="269" t="s">
        <v>101</v>
      </c>
      <c r="Q27" s="270">
        <f>I27*N27</f>
        <v>56970</v>
      </c>
      <c r="R27" s="229" t="s">
        <v>288</v>
      </c>
      <c r="U27" s="119"/>
    </row>
    <row r="28" spans="1:21" ht="13.7" customHeight="1">
      <c r="A28" s="165"/>
      <c r="B28" s="165"/>
      <c r="C28" s="399"/>
      <c r="D28" s="402"/>
      <c r="E28" s="402"/>
      <c r="F28" s="411"/>
      <c r="G28" s="408"/>
      <c r="H28" s="266" t="s">
        <v>157</v>
      </c>
      <c r="I28" s="267">
        <v>84600</v>
      </c>
      <c r="J28" s="268"/>
      <c r="K28" s="267"/>
      <c r="L28" s="268"/>
      <c r="M28" s="268" t="s">
        <v>42</v>
      </c>
      <c r="N28" s="441">
        <v>0.5</v>
      </c>
      <c r="O28" s="441"/>
      <c r="P28" s="269" t="s">
        <v>101</v>
      </c>
      <c r="Q28" s="270">
        <f t="shared" ref="Q28:Q34" si="7">I28*N28</f>
        <v>42300</v>
      </c>
      <c r="U28" s="119"/>
    </row>
    <row r="29" spans="1:21" ht="13.7" customHeight="1">
      <c r="A29" s="165"/>
      <c r="B29" s="165"/>
      <c r="C29" s="399"/>
      <c r="D29" s="402"/>
      <c r="E29" s="402"/>
      <c r="F29" s="411"/>
      <c r="G29" s="408"/>
      <c r="H29" s="266" t="s">
        <v>158</v>
      </c>
      <c r="I29" s="267">
        <v>20000</v>
      </c>
      <c r="J29" s="268"/>
      <c r="K29" s="267"/>
      <c r="L29" s="268"/>
      <c r="M29" s="268" t="s">
        <v>42</v>
      </c>
      <c r="N29" s="441">
        <v>0.5</v>
      </c>
      <c r="O29" s="441"/>
      <c r="P29" s="269" t="s">
        <v>101</v>
      </c>
      <c r="Q29" s="270">
        <f t="shared" si="7"/>
        <v>10000</v>
      </c>
      <c r="U29" s="119"/>
    </row>
    <row r="30" spans="1:21" ht="13.7" customHeight="1">
      <c r="A30" s="165"/>
      <c r="B30" s="165"/>
      <c r="C30" s="399"/>
      <c r="D30" s="402"/>
      <c r="E30" s="402"/>
      <c r="F30" s="411"/>
      <c r="G30" s="408"/>
      <c r="H30" s="266" t="s">
        <v>159</v>
      </c>
      <c r="I30" s="267">
        <v>36000</v>
      </c>
      <c r="J30" s="268"/>
      <c r="K30" s="267"/>
      <c r="L30" s="268"/>
      <c r="M30" s="268" t="s">
        <v>42</v>
      </c>
      <c r="N30" s="441">
        <v>0.5</v>
      </c>
      <c r="O30" s="441"/>
      <c r="P30" s="269" t="s">
        <v>101</v>
      </c>
      <c r="Q30" s="270">
        <f t="shared" si="7"/>
        <v>18000</v>
      </c>
      <c r="U30" s="119"/>
    </row>
    <row r="31" spans="1:21" ht="13.7" customHeight="1">
      <c r="A31" s="165"/>
      <c r="B31" s="165"/>
      <c r="C31" s="399"/>
      <c r="D31" s="402"/>
      <c r="E31" s="402"/>
      <c r="F31" s="411"/>
      <c r="G31" s="408"/>
      <c r="H31" s="266" t="s">
        <v>119</v>
      </c>
      <c r="I31" s="267">
        <v>104000</v>
      </c>
      <c r="J31" s="268"/>
      <c r="K31" s="267"/>
      <c r="L31" s="268"/>
      <c r="M31" s="268" t="s">
        <v>42</v>
      </c>
      <c r="N31" s="441">
        <v>0.5</v>
      </c>
      <c r="O31" s="441"/>
      <c r="P31" s="269" t="s">
        <v>101</v>
      </c>
      <c r="Q31" s="270">
        <f t="shared" si="7"/>
        <v>52000</v>
      </c>
      <c r="U31" s="119"/>
    </row>
    <row r="32" spans="1:21" ht="13.7" customHeight="1">
      <c r="A32" s="165"/>
      <c r="B32" s="165"/>
      <c r="C32" s="399"/>
      <c r="D32" s="402"/>
      <c r="E32" s="402"/>
      <c r="F32" s="411"/>
      <c r="G32" s="408"/>
      <c r="H32" s="266" t="s">
        <v>160</v>
      </c>
      <c r="I32" s="267">
        <v>54000</v>
      </c>
      <c r="J32" s="268"/>
      <c r="K32" s="267"/>
      <c r="L32" s="268"/>
      <c r="M32" s="268" t="s">
        <v>42</v>
      </c>
      <c r="N32" s="441">
        <v>0.5</v>
      </c>
      <c r="O32" s="441"/>
      <c r="P32" s="269" t="s">
        <v>101</v>
      </c>
      <c r="Q32" s="270">
        <f t="shared" si="7"/>
        <v>27000</v>
      </c>
      <c r="U32" s="119"/>
    </row>
    <row r="33" spans="1:21" ht="13.7" customHeight="1">
      <c r="A33" s="165"/>
      <c r="B33" s="165"/>
      <c r="C33" s="399"/>
      <c r="D33" s="402"/>
      <c r="E33" s="402"/>
      <c r="F33" s="411"/>
      <c r="G33" s="408"/>
      <c r="H33" s="266" t="s">
        <v>161</v>
      </c>
      <c r="I33" s="267">
        <v>3000</v>
      </c>
      <c r="J33" s="268"/>
      <c r="K33" s="267"/>
      <c r="L33" s="268"/>
      <c r="M33" s="268" t="s">
        <v>42</v>
      </c>
      <c r="N33" s="441">
        <v>0.5</v>
      </c>
      <c r="O33" s="441"/>
      <c r="P33" s="269" t="s">
        <v>101</v>
      </c>
      <c r="Q33" s="270">
        <f t="shared" si="7"/>
        <v>1500</v>
      </c>
      <c r="U33" s="119"/>
    </row>
    <row r="34" spans="1:21" ht="13.7" customHeight="1">
      <c r="A34" s="165"/>
      <c r="B34" s="165"/>
      <c r="C34" s="399"/>
      <c r="D34" s="402"/>
      <c r="E34" s="402"/>
      <c r="F34" s="411"/>
      <c r="G34" s="408"/>
      <c r="H34" s="266" t="s">
        <v>284</v>
      </c>
      <c r="I34" s="277">
        <v>25674</v>
      </c>
      <c r="J34" s="278"/>
      <c r="K34" s="279"/>
      <c r="L34" s="278"/>
      <c r="M34" s="268" t="s">
        <v>42</v>
      </c>
      <c r="N34" s="441">
        <v>0.5</v>
      </c>
      <c r="O34" s="441"/>
      <c r="P34" s="269" t="s">
        <v>101</v>
      </c>
      <c r="Q34" s="270">
        <f t="shared" si="7"/>
        <v>12837</v>
      </c>
      <c r="U34" s="119"/>
    </row>
    <row r="35" spans="1:21" ht="13.7" customHeight="1">
      <c r="A35" s="165"/>
      <c r="B35" s="165"/>
      <c r="C35" s="399"/>
      <c r="D35" s="402"/>
      <c r="E35" s="402"/>
      <c r="F35" s="411"/>
      <c r="G35" s="408"/>
      <c r="H35" s="281" t="s">
        <v>285</v>
      </c>
      <c r="I35" s="282">
        <v>230000</v>
      </c>
      <c r="J35" s="283"/>
      <c r="K35" s="283"/>
      <c r="L35" s="283"/>
      <c r="M35" s="268" t="s">
        <v>42</v>
      </c>
      <c r="N35" s="441">
        <v>0.85</v>
      </c>
      <c r="O35" s="442"/>
      <c r="P35" s="269" t="s">
        <v>101</v>
      </c>
      <c r="Q35" s="270">
        <f>I35*N35</f>
        <v>195500</v>
      </c>
      <c r="R35" s="120"/>
      <c r="S35" s="121"/>
    </row>
    <row r="36" spans="1:21" ht="13.7" customHeight="1">
      <c r="A36" s="165"/>
      <c r="B36" s="165"/>
      <c r="C36" s="399"/>
      <c r="D36" s="402"/>
      <c r="E36" s="402"/>
      <c r="F36" s="411"/>
      <c r="G36" s="408"/>
      <c r="H36" s="281" t="s">
        <v>286</v>
      </c>
      <c r="I36" s="267"/>
      <c r="J36" s="268"/>
      <c r="K36" s="284"/>
      <c r="L36" s="268"/>
      <c r="M36" s="268"/>
      <c r="N36" s="284"/>
      <c r="O36" s="268"/>
      <c r="P36" s="269"/>
      <c r="Q36" s="285">
        <v>9840</v>
      </c>
    </row>
    <row r="37" spans="1:21" ht="13.7" customHeight="1">
      <c r="A37" s="165"/>
      <c r="B37" s="165"/>
      <c r="C37" s="400"/>
      <c r="D37" s="403"/>
      <c r="E37" s="403"/>
      <c r="F37" s="412"/>
      <c r="G37" s="409"/>
      <c r="H37" s="281" t="s">
        <v>287</v>
      </c>
      <c r="I37" s="267"/>
      <c r="J37" s="268"/>
      <c r="K37" s="284"/>
      <c r="L37" s="268"/>
      <c r="M37" s="268"/>
      <c r="N37" s="284"/>
      <c r="O37" s="268"/>
      <c r="P37" s="269"/>
      <c r="Q37" s="285">
        <v>15000</v>
      </c>
    </row>
    <row r="38" spans="1:21" ht="13.7" customHeight="1">
      <c r="A38" s="222"/>
      <c r="B38" s="222"/>
      <c r="C38" s="13" t="s">
        <v>103</v>
      </c>
      <c r="D38" s="227">
        <v>34500</v>
      </c>
      <c r="E38" s="227">
        <f>Q38</f>
        <v>34500</v>
      </c>
      <c r="F38" s="83">
        <f>E38-D38</f>
        <v>0</v>
      </c>
      <c r="G38" s="111">
        <f>F38/D38*100</f>
        <v>0</v>
      </c>
      <c r="H38" s="244" t="s">
        <v>285</v>
      </c>
      <c r="I38" s="147">
        <v>230000</v>
      </c>
      <c r="J38" s="245"/>
      <c r="K38" s="245"/>
      <c r="L38" s="245"/>
      <c r="M38" s="22" t="s">
        <v>282</v>
      </c>
      <c r="N38" s="438">
        <v>0.15</v>
      </c>
      <c r="O38" s="439"/>
      <c r="P38" s="242" t="s">
        <v>283</v>
      </c>
      <c r="Q38" s="246">
        <f>I38*N38</f>
        <v>34500</v>
      </c>
    </row>
    <row r="39" spans="1:21" s="34" customFormat="1" ht="24.95" customHeight="1">
      <c r="A39" s="433" t="s">
        <v>80</v>
      </c>
      <c r="B39" s="433"/>
      <c r="C39" s="433"/>
      <c r="D39" s="433"/>
      <c r="E39" s="433"/>
      <c r="F39" s="433"/>
      <c r="G39" s="433"/>
      <c r="H39" s="437" t="s">
        <v>7</v>
      </c>
      <c r="I39" s="437"/>
      <c r="J39" s="437"/>
      <c r="K39" s="437"/>
      <c r="L39" s="437"/>
      <c r="M39" s="437"/>
      <c r="N39" s="437"/>
      <c r="O39" s="437"/>
      <c r="P39" s="437"/>
      <c r="Q39" s="437"/>
    </row>
    <row r="40" spans="1:21" s="34" customFormat="1" ht="19.5" hidden="1" customHeight="1">
      <c r="A40" s="72" t="s">
        <v>33</v>
      </c>
      <c r="B40" s="367" t="s">
        <v>41</v>
      </c>
      <c r="C40" s="368"/>
      <c r="D40" s="83">
        <f>D44</f>
        <v>0</v>
      </c>
      <c r="E40" s="83">
        <f>E44</f>
        <v>0</v>
      </c>
      <c r="F40" s="83">
        <f t="shared" ref="F40:F56" si="8">E40-D40</f>
        <v>0</v>
      </c>
      <c r="G40" s="111" t="e">
        <f t="shared" ref="G40:G47" si="9">F40/D40*100</f>
        <v>#DIV/0!</v>
      </c>
      <c r="H40" s="25"/>
      <c r="I40" s="47"/>
      <c r="J40" s="26"/>
      <c r="K40" s="43"/>
      <c r="L40" s="26"/>
      <c r="M40" s="26"/>
      <c r="N40" s="43"/>
      <c r="O40" s="26"/>
      <c r="P40" s="26"/>
      <c r="Q40" s="27"/>
    </row>
    <row r="41" spans="1:21" s="34" customFormat="1" ht="24.95" customHeight="1">
      <c r="A41" s="422" t="s">
        <v>37</v>
      </c>
      <c r="B41" s="423"/>
      <c r="C41" s="424"/>
      <c r="D41" s="417" t="s">
        <v>295</v>
      </c>
      <c r="E41" s="417" t="s">
        <v>296</v>
      </c>
      <c r="F41" s="435" t="s">
        <v>65</v>
      </c>
      <c r="G41" s="436"/>
      <c r="H41" s="470" t="s">
        <v>166</v>
      </c>
      <c r="I41" s="471"/>
      <c r="J41" s="471"/>
      <c r="K41" s="471"/>
      <c r="L41" s="471"/>
      <c r="M41" s="471"/>
      <c r="N41" s="471"/>
      <c r="O41" s="471"/>
      <c r="P41" s="471"/>
      <c r="Q41" s="472"/>
    </row>
    <row r="42" spans="1:21" s="34" customFormat="1" ht="24.95" customHeight="1">
      <c r="A42" s="15" t="s">
        <v>8</v>
      </c>
      <c r="B42" s="15" t="s">
        <v>9</v>
      </c>
      <c r="C42" s="158" t="s">
        <v>10</v>
      </c>
      <c r="D42" s="425"/>
      <c r="E42" s="425"/>
      <c r="F42" s="164" t="s">
        <v>66</v>
      </c>
      <c r="G42" s="164" t="s">
        <v>21</v>
      </c>
      <c r="H42" s="473"/>
      <c r="I42" s="474"/>
      <c r="J42" s="474"/>
      <c r="K42" s="474"/>
      <c r="L42" s="474"/>
      <c r="M42" s="474"/>
      <c r="N42" s="474"/>
      <c r="O42" s="474"/>
      <c r="P42" s="474"/>
      <c r="Q42" s="475"/>
    </row>
    <row r="43" spans="1:21" s="34" customFormat="1" ht="24.95" customHeight="1">
      <c r="A43" s="12" t="s">
        <v>33</v>
      </c>
      <c r="B43" s="381" t="s">
        <v>41</v>
      </c>
      <c r="C43" s="382"/>
      <c r="D43" s="83">
        <v>0</v>
      </c>
      <c r="E43" s="83">
        <v>0</v>
      </c>
      <c r="F43" s="83">
        <f t="shared" ref="F43" si="10">E43-D43</f>
        <v>0</v>
      </c>
      <c r="G43" s="111">
        <v>0</v>
      </c>
      <c r="H43" s="155"/>
      <c r="I43" s="156"/>
      <c r="J43" s="156"/>
      <c r="K43" s="156"/>
      <c r="L43" s="156"/>
      <c r="M43" s="156"/>
      <c r="N43" s="156"/>
      <c r="O43" s="156"/>
      <c r="P43" s="156"/>
      <c r="Q43" s="157"/>
    </row>
    <row r="44" spans="1:21" s="34" customFormat="1" ht="24.95" customHeight="1">
      <c r="A44" s="73"/>
      <c r="B44" s="75" t="s">
        <v>33</v>
      </c>
      <c r="C44" s="114" t="s">
        <v>48</v>
      </c>
      <c r="D44" s="83">
        <f>D45</f>
        <v>0</v>
      </c>
      <c r="E44" s="83">
        <f>E45</f>
        <v>0</v>
      </c>
      <c r="F44" s="83">
        <f t="shared" si="8"/>
        <v>0</v>
      </c>
      <c r="G44" s="111">
        <v>0</v>
      </c>
      <c r="H44" s="20"/>
      <c r="I44" s="24"/>
      <c r="J44" s="22"/>
      <c r="K44" s="59"/>
      <c r="L44" s="22"/>
      <c r="M44" s="22"/>
      <c r="N44" s="59"/>
      <c r="O44" s="22"/>
      <c r="P44" s="22"/>
      <c r="Q44" s="23"/>
    </row>
    <row r="45" spans="1:21" s="34" customFormat="1" ht="24.95" customHeight="1">
      <c r="A45" s="74"/>
      <c r="B45" s="77"/>
      <c r="C45" s="36" t="s">
        <v>34</v>
      </c>
      <c r="D45" s="83">
        <v>0</v>
      </c>
      <c r="E45" s="83">
        <v>0</v>
      </c>
      <c r="F45" s="83">
        <f t="shared" si="8"/>
        <v>0</v>
      </c>
      <c r="G45" s="111">
        <v>0</v>
      </c>
      <c r="H45" s="20" t="s">
        <v>169</v>
      </c>
      <c r="I45" s="24"/>
      <c r="J45" s="22"/>
      <c r="K45" s="59"/>
      <c r="L45" s="22"/>
      <c r="M45" s="22"/>
      <c r="N45" s="59"/>
      <c r="O45" s="22"/>
      <c r="P45" s="22"/>
      <c r="Q45" s="23">
        <f>I45*N45</f>
        <v>0</v>
      </c>
    </row>
    <row r="46" spans="1:21" s="212" customFormat="1" ht="24.95" customHeight="1">
      <c r="A46" s="205" t="s">
        <v>71</v>
      </c>
      <c r="B46" s="427" t="s">
        <v>41</v>
      </c>
      <c r="C46" s="428"/>
      <c r="D46" s="206">
        <f>D47</f>
        <v>40379</v>
      </c>
      <c r="E46" s="206">
        <f>E47</f>
        <v>40379</v>
      </c>
      <c r="F46" s="206">
        <f t="shared" ref="F46:F48" si="11">E46-D46</f>
        <v>0</v>
      </c>
      <c r="G46" s="207">
        <f t="shared" si="9"/>
        <v>0</v>
      </c>
      <c r="H46" s="208"/>
      <c r="I46" s="209"/>
      <c r="J46" s="210"/>
      <c r="K46" s="171"/>
      <c r="L46" s="210"/>
      <c r="M46" s="210"/>
      <c r="N46" s="171"/>
      <c r="O46" s="210"/>
      <c r="P46" s="210"/>
      <c r="Q46" s="211"/>
    </row>
    <row r="47" spans="1:21" s="212" customFormat="1" ht="24.95" customHeight="1">
      <c r="A47" s="205"/>
      <c r="B47" s="213" t="s">
        <v>71</v>
      </c>
      <c r="C47" s="214" t="s">
        <v>48</v>
      </c>
      <c r="D47" s="206">
        <f>D48</f>
        <v>40379</v>
      </c>
      <c r="E47" s="206">
        <f>E48</f>
        <v>40379</v>
      </c>
      <c r="F47" s="206">
        <f t="shared" si="11"/>
        <v>0</v>
      </c>
      <c r="G47" s="207">
        <f t="shared" si="9"/>
        <v>0</v>
      </c>
      <c r="H47" s="208"/>
      <c r="I47" s="209"/>
      <c r="J47" s="210"/>
      <c r="K47" s="171"/>
      <c r="L47" s="210"/>
      <c r="M47" s="210"/>
      <c r="N47" s="171"/>
      <c r="O47" s="210"/>
      <c r="P47" s="210"/>
      <c r="Q47" s="211"/>
    </row>
    <row r="48" spans="1:21" s="212" customFormat="1" ht="21" customHeight="1">
      <c r="A48" s="205"/>
      <c r="B48" s="446"/>
      <c r="C48" s="448" t="s">
        <v>74</v>
      </c>
      <c r="D48" s="454">
        <v>40379</v>
      </c>
      <c r="E48" s="454">
        <f>Q48</f>
        <v>40379</v>
      </c>
      <c r="F48" s="454">
        <f t="shared" si="11"/>
        <v>0</v>
      </c>
      <c r="G48" s="457">
        <f>F48/D48*100</f>
        <v>0</v>
      </c>
      <c r="H48" s="247" t="s">
        <v>75</v>
      </c>
      <c r="I48" s="248"/>
      <c r="J48" s="249"/>
      <c r="K48" s="250"/>
      <c r="L48" s="249"/>
      <c r="M48" s="249"/>
      <c r="N48" s="250"/>
      <c r="O48" s="249"/>
      <c r="P48" s="249"/>
      <c r="Q48" s="251">
        <f>SUM(Q49:Q52)</f>
        <v>40379</v>
      </c>
    </row>
    <row r="49" spans="1:17" s="212" customFormat="1" ht="18.75" customHeight="1">
      <c r="A49" s="205"/>
      <c r="B49" s="446"/>
      <c r="C49" s="449"/>
      <c r="D49" s="455"/>
      <c r="E49" s="455"/>
      <c r="F49" s="455"/>
      <c r="G49" s="458"/>
      <c r="H49" s="252" t="s">
        <v>256</v>
      </c>
      <c r="I49" s="253"/>
      <c r="J49" s="254"/>
      <c r="K49" s="255"/>
      <c r="L49" s="254"/>
      <c r="M49" s="254"/>
      <c r="N49" s="255"/>
      <c r="O49" s="254"/>
      <c r="P49" s="254"/>
      <c r="Q49" s="256">
        <v>36324</v>
      </c>
    </row>
    <row r="50" spans="1:17" s="212" customFormat="1" ht="18.75" customHeight="1">
      <c r="A50" s="205"/>
      <c r="B50" s="446"/>
      <c r="C50" s="449"/>
      <c r="D50" s="455"/>
      <c r="E50" s="455"/>
      <c r="F50" s="455"/>
      <c r="G50" s="458"/>
      <c r="H50" s="252" t="s">
        <v>269</v>
      </c>
      <c r="I50" s="253"/>
      <c r="J50" s="254"/>
      <c r="K50" s="255"/>
      <c r="L50" s="254"/>
      <c r="M50" s="254"/>
      <c r="N50" s="255"/>
      <c r="O50" s="254"/>
      <c r="P50" s="254"/>
      <c r="Q50" s="256">
        <v>66</v>
      </c>
    </row>
    <row r="51" spans="1:17" s="212" customFormat="1" ht="18.75" customHeight="1">
      <c r="A51" s="205"/>
      <c r="B51" s="446"/>
      <c r="C51" s="449"/>
      <c r="D51" s="455"/>
      <c r="E51" s="455"/>
      <c r="F51" s="455"/>
      <c r="G51" s="458"/>
      <c r="H51" s="252" t="s">
        <v>270</v>
      </c>
      <c r="I51" s="253"/>
      <c r="J51" s="254"/>
      <c r="K51" s="255"/>
      <c r="L51" s="254"/>
      <c r="M51" s="254"/>
      <c r="N51" s="255"/>
      <c r="O51" s="254"/>
      <c r="P51" s="254"/>
      <c r="Q51" s="256">
        <v>1230</v>
      </c>
    </row>
    <row r="52" spans="1:17" s="212" customFormat="1" ht="22.5" customHeight="1">
      <c r="A52" s="205"/>
      <c r="B52" s="447"/>
      <c r="C52" s="450"/>
      <c r="D52" s="456"/>
      <c r="E52" s="456"/>
      <c r="F52" s="456"/>
      <c r="G52" s="459"/>
      <c r="H52" s="257" t="s">
        <v>271</v>
      </c>
      <c r="I52" s="258"/>
      <c r="J52" s="259"/>
      <c r="K52" s="260"/>
      <c r="L52" s="259"/>
      <c r="M52" s="259"/>
      <c r="N52" s="260"/>
      <c r="O52" s="259"/>
      <c r="P52" s="259"/>
      <c r="Q52" s="261">
        <v>2759</v>
      </c>
    </row>
    <row r="53" spans="1:17" s="34" customFormat="1" ht="24.95" customHeight="1">
      <c r="A53" s="72" t="s">
        <v>170</v>
      </c>
      <c r="B53" s="367" t="s">
        <v>41</v>
      </c>
      <c r="C53" s="368"/>
      <c r="D53" s="83">
        <f>D54</f>
        <v>700</v>
      </c>
      <c r="E53" s="83">
        <f>E54</f>
        <v>700</v>
      </c>
      <c r="F53" s="83">
        <f t="shared" si="8"/>
        <v>0</v>
      </c>
      <c r="G53" s="111">
        <f t="shared" ref="G53:G56" si="12">F53/D53*100</f>
        <v>0</v>
      </c>
      <c r="H53" s="30"/>
      <c r="I53" s="49"/>
      <c r="J53" s="22"/>
      <c r="K53" s="43"/>
      <c r="L53" s="22"/>
      <c r="M53" s="22"/>
      <c r="N53" s="43"/>
      <c r="O53" s="22"/>
      <c r="P53" s="22"/>
      <c r="Q53" s="23"/>
    </row>
    <row r="54" spans="1:17" s="34" customFormat="1" ht="24.95" customHeight="1">
      <c r="A54" s="73"/>
      <c r="B54" s="75" t="s">
        <v>170</v>
      </c>
      <c r="C54" s="114" t="s">
        <v>48</v>
      </c>
      <c r="D54" s="83">
        <f>SUM(D55:D56)</f>
        <v>700</v>
      </c>
      <c r="E54" s="83">
        <f>SUM(E55:E56)</f>
        <v>700</v>
      </c>
      <c r="F54" s="83">
        <f t="shared" si="8"/>
        <v>0</v>
      </c>
      <c r="G54" s="111">
        <f t="shared" si="12"/>
        <v>0</v>
      </c>
      <c r="H54" s="20"/>
      <c r="I54" s="49"/>
      <c r="J54" s="22"/>
      <c r="K54" s="43"/>
      <c r="L54" s="22"/>
      <c r="M54" s="22"/>
      <c r="N54" s="43"/>
      <c r="O54" s="22"/>
      <c r="P54" s="22"/>
      <c r="Q54" s="23"/>
    </row>
    <row r="55" spans="1:17" s="34" customFormat="1" ht="24.95" customHeight="1">
      <c r="A55" s="73"/>
      <c r="B55" s="76"/>
      <c r="C55" s="70" t="s">
        <v>76</v>
      </c>
      <c r="D55" s="83">
        <v>200</v>
      </c>
      <c r="E55" s="83">
        <v>200</v>
      </c>
      <c r="F55" s="83">
        <f t="shared" si="8"/>
        <v>0</v>
      </c>
      <c r="G55" s="111">
        <f t="shared" si="12"/>
        <v>0</v>
      </c>
      <c r="H55" s="20" t="s">
        <v>60</v>
      </c>
      <c r="I55" s="48">
        <v>100</v>
      </c>
      <c r="J55" s="22"/>
      <c r="K55" s="43"/>
      <c r="L55" s="22"/>
      <c r="M55" s="22" t="s">
        <v>42</v>
      </c>
      <c r="N55" s="43">
        <v>2</v>
      </c>
      <c r="O55" s="22" t="s">
        <v>47</v>
      </c>
      <c r="P55" s="22" t="s">
        <v>88</v>
      </c>
      <c r="Q55" s="23">
        <f>I55*N55</f>
        <v>200</v>
      </c>
    </row>
    <row r="56" spans="1:17" s="34" customFormat="1" ht="24.95" customHeight="1">
      <c r="A56" s="74"/>
      <c r="B56" s="77"/>
      <c r="C56" s="84" t="s">
        <v>44</v>
      </c>
      <c r="D56" s="83">
        <v>500</v>
      </c>
      <c r="E56" s="83">
        <f>Q56</f>
        <v>500</v>
      </c>
      <c r="F56" s="83">
        <f t="shared" si="8"/>
        <v>0</v>
      </c>
      <c r="G56" s="111">
        <f t="shared" si="12"/>
        <v>0</v>
      </c>
      <c r="H56" s="20" t="s">
        <v>61</v>
      </c>
      <c r="I56" s="46"/>
      <c r="J56" s="22"/>
      <c r="K56" s="59"/>
      <c r="L56" s="22"/>
      <c r="M56" s="22"/>
      <c r="N56" s="59"/>
      <c r="O56" s="22"/>
      <c r="P56" s="22"/>
      <c r="Q56" s="23">
        <v>500</v>
      </c>
    </row>
    <row r="57" spans="1:17" s="34" customFormat="1" ht="20.100000000000001" customHeight="1">
      <c r="A57" s="161"/>
      <c r="B57" s="151"/>
      <c r="C57" s="94"/>
      <c r="D57" s="52"/>
      <c r="E57" s="52"/>
      <c r="F57" s="52"/>
      <c r="G57" s="95"/>
      <c r="H57" s="104"/>
      <c r="I57" s="96"/>
      <c r="J57" s="26"/>
      <c r="K57" s="43"/>
      <c r="L57" s="26"/>
      <c r="M57" s="26"/>
      <c r="N57" s="43"/>
      <c r="O57" s="26"/>
      <c r="P57" s="26"/>
      <c r="Q57" s="97"/>
    </row>
    <row r="58" spans="1:17" s="34" customFormat="1" ht="20.100000000000001" customHeight="1">
      <c r="A58" s="105"/>
      <c r="B58" s="152"/>
      <c r="C58" s="106"/>
      <c r="D58" s="53"/>
      <c r="E58" s="53"/>
      <c r="F58" s="53"/>
      <c r="G58" s="102"/>
      <c r="H58" s="103"/>
      <c r="I58" s="107"/>
      <c r="J58" s="29"/>
      <c r="K58" s="58"/>
      <c r="L58" s="29"/>
      <c r="M58" s="29"/>
      <c r="N58" s="58"/>
      <c r="O58" s="29"/>
      <c r="P58" s="29"/>
      <c r="Q58" s="108"/>
    </row>
    <row r="59" spans="1:17" s="34" customFormat="1" ht="20.100000000000001" customHeight="1">
      <c r="A59" s="105"/>
      <c r="B59" s="152"/>
      <c r="C59" s="106"/>
      <c r="D59" s="53"/>
      <c r="E59" s="53"/>
      <c r="F59" s="53"/>
      <c r="G59" s="102"/>
      <c r="H59" s="103"/>
      <c r="I59" s="107"/>
      <c r="J59" s="29"/>
      <c r="K59" s="58"/>
      <c r="L59" s="29"/>
      <c r="M59" s="29"/>
      <c r="N59" s="58"/>
      <c r="O59" s="29"/>
      <c r="P59" s="29"/>
      <c r="Q59" s="108"/>
    </row>
    <row r="60" spans="1:17" s="34" customFormat="1" ht="20.100000000000001" customHeight="1">
      <c r="A60" s="105"/>
      <c r="B60" s="152"/>
      <c r="C60" s="106"/>
      <c r="D60" s="53"/>
      <c r="E60" s="53"/>
      <c r="F60" s="53"/>
      <c r="G60" s="102"/>
      <c r="H60" s="103"/>
      <c r="I60" s="107"/>
      <c r="J60" s="29"/>
      <c r="K60" s="58"/>
      <c r="L60" s="29"/>
      <c r="M60" s="29"/>
      <c r="N60" s="58"/>
      <c r="O60" s="29"/>
      <c r="P60" s="29"/>
      <c r="Q60" s="108"/>
    </row>
    <row r="61" spans="1:17" s="34" customFormat="1" ht="20.100000000000001" customHeight="1">
      <c r="A61" s="105"/>
      <c r="B61" s="152"/>
      <c r="C61" s="106"/>
      <c r="D61" s="53"/>
      <c r="E61" s="53"/>
      <c r="F61" s="53"/>
      <c r="G61" s="102"/>
      <c r="H61" s="103"/>
      <c r="I61" s="107"/>
      <c r="J61" s="29"/>
      <c r="K61" s="58"/>
      <c r="L61" s="29"/>
      <c r="M61" s="29"/>
      <c r="N61" s="58"/>
      <c r="O61" s="29"/>
      <c r="P61" s="29"/>
      <c r="Q61" s="108"/>
    </row>
    <row r="62" spans="1:17" s="34" customFormat="1" ht="20.100000000000001" customHeight="1">
      <c r="A62" s="105"/>
      <c r="B62" s="152"/>
      <c r="C62" s="106"/>
      <c r="D62" s="53"/>
      <c r="E62" s="53"/>
      <c r="F62" s="53"/>
      <c r="G62" s="102"/>
      <c r="H62" s="103"/>
      <c r="I62" s="107"/>
      <c r="J62" s="29"/>
      <c r="K62" s="58"/>
      <c r="L62" s="29"/>
      <c r="M62" s="29"/>
      <c r="N62" s="58"/>
      <c r="O62" s="29"/>
      <c r="P62" s="29"/>
      <c r="Q62" s="108"/>
    </row>
    <row r="63" spans="1:17" s="34" customFormat="1" ht="14.25" customHeight="1">
      <c r="A63" s="433" t="s">
        <v>171</v>
      </c>
      <c r="B63" s="433"/>
      <c r="C63" s="433"/>
      <c r="D63" s="433"/>
      <c r="E63" s="433"/>
      <c r="F63" s="433"/>
      <c r="G63" s="433"/>
      <c r="H63" s="437" t="s">
        <v>7</v>
      </c>
      <c r="I63" s="437"/>
      <c r="J63" s="437"/>
      <c r="K63" s="437"/>
      <c r="L63" s="437"/>
      <c r="M63" s="437"/>
      <c r="N63" s="437"/>
      <c r="O63" s="437"/>
      <c r="P63" s="437"/>
      <c r="Q63" s="437"/>
    </row>
    <row r="64" spans="1:17" s="34" customFormat="1" ht="13.5" customHeight="1">
      <c r="A64" s="426" t="s">
        <v>27</v>
      </c>
      <c r="B64" s="426"/>
      <c r="C64" s="426"/>
      <c r="D64" s="417" t="s">
        <v>295</v>
      </c>
      <c r="E64" s="417" t="s">
        <v>296</v>
      </c>
      <c r="F64" s="444" t="s">
        <v>65</v>
      </c>
      <c r="G64" s="444"/>
      <c r="H64" s="426" t="s">
        <v>166</v>
      </c>
      <c r="I64" s="426"/>
      <c r="J64" s="426"/>
      <c r="K64" s="426"/>
      <c r="L64" s="426"/>
      <c r="M64" s="426"/>
      <c r="N64" s="426"/>
      <c r="O64" s="426"/>
      <c r="P64" s="426"/>
      <c r="Q64" s="426"/>
    </row>
    <row r="65" spans="1:18" s="34" customFormat="1" ht="13.5" customHeight="1">
      <c r="A65" s="15" t="s">
        <v>8</v>
      </c>
      <c r="B65" s="15" t="s">
        <v>9</v>
      </c>
      <c r="C65" s="15" t="s">
        <v>10</v>
      </c>
      <c r="D65" s="425"/>
      <c r="E65" s="425"/>
      <c r="F65" s="164" t="s">
        <v>66</v>
      </c>
      <c r="G65" s="164" t="s">
        <v>21</v>
      </c>
      <c r="H65" s="426"/>
      <c r="I65" s="426"/>
      <c r="J65" s="426"/>
      <c r="K65" s="426"/>
      <c r="L65" s="426"/>
      <c r="M65" s="426"/>
      <c r="N65" s="426"/>
      <c r="O65" s="426"/>
      <c r="P65" s="426"/>
      <c r="Q65" s="426"/>
    </row>
    <row r="66" spans="1:18" s="34" customFormat="1" ht="13.5" customHeight="1">
      <c r="A66" s="422" t="s">
        <v>22</v>
      </c>
      <c r="B66" s="423"/>
      <c r="C66" s="424"/>
      <c r="D66" s="118">
        <f>D67+D120+D128+D148+D151</f>
        <v>1101445</v>
      </c>
      <c r="E66" s="93">
        <f>E67+E120+E128+E148+E151</f>
        <v>1101444.6262890256</v>
      </c>
      <c r="F66" s="93">
        <f>F67+F120+F128+F148+F151</f>
        <v>-0.37371097441064194</v>
      </c>
      <c r="G66" s="38">
        <f t="shared" ref="G66:G95" si="13">F66/D66*100</f>
        <v>-3.3929154375446976E-5</v>
      </c>
      <c r="H66" s="21"/>
      <c r="I66" s="50"/>
      <c r="J66" s="156"/>
      <c r="K66" s="50"/>
      <c r="L66" s="156"/>
      <c r="M66" s="156"/>
      <c r="N66" s="50"/>
      <c r="O66" s="156"/>
      <c r="P66" s="156"/>
      <c r="Q66" s="6"/>
    </row>
    <row r="67" spans="1:18" s="34" customFormat="1" ht="13.5" customHeight="1">
      <c r="A67" s="11" t="s">
        <v>12</v>
      </c>
      <c r="B67" s="381" t="s">
        <v>41</v>
      </c>
      <c r="C67" s="382"/>
      <c r="D67" s="83">
        <f>SUM(D68,D99,D104)</f>
        <v>243316</v>
      </c>
      <c r="E67" s="83">
        <f>SUM(E68,E99,E104)</f>
        <v>243315.69820902549</v>
      </c>
      <c r="F67" s="83">
        <f>E67-D67</f>
        <v>-0.30179097451036796</v>
      </c>
      <c r="G67" s="40">
        <f t="shared" si="13"/>
        <v>-1.2403252334838974E-4</v>
      </c>
      <c r="H67" s="20"/>
      <c r="I67" s="51"/>
      <c r="J67" s="160"/>
      <c r="K67" s="51"/>
      <c r="L67" s="160"/>
      <c r="M67" s="160"/>
      <c r="N67" s="51"/>
      <c r="O67" s="160"/>
      <c r="P67" s="160"/>
      <c r="Q67" s="2"/>
    </row>
    <row r="68" spans="1:18" s="34" customFormat="1" ht="14.1" customHeight="1">
      <c r="A68" s="17"/>
      <c r="B68" s="14" t="s">
        <v>13</v>
      </c>
      <c r="C68" s="109" t="s">
        <v>48</v>
      </c>
      <c r="D68" s="83">
        <f>SUM(D69:D95)</f>
        <v>215156</v>
      </c>
      <c r="E68" s="83">
        <f>SUM(E69:E95)</f>
        <v>211555.69820902549</v>
      </c>
      <c r="F68" s="83">
        <f>E68-D68</f>
        <v>-3600.3017909745104</v>
      </c>
      <c r="G68" s="40">
        <f t="shared" si="13"/>
        <v>-1.6733448246734974</v>
      </c>
      <c r="H68" s="20"/>
      <c r="I68" s="51"/>
      <c r="J68" s="160"/>
      <c r="K68" s="51"/>
      <c r="L68" s="160"/>
      <c r="M68" s="160"/>
      <c r="N68" s="51"/>
      <c r="O68" s="160"/>
      <c r="P68" s="160"/>
      <c r="Q68" s="2"/>
    </row>
    <row r="69" spans="1:18" s="34" customFormat="1" ht="14.1" customHeight="1">
      <c r="A69" s="17"/>
      <c r="B69" s="16"/>
      <c r="C69" s="413" t="s">
        <v>77</v>
      </c>
      <c r="D69" s="404">
        <v>138584</v>
      </c>
      <c r="E69" s="404">
        <f>SUM(Q69:Q79)</f>
        <v>138584</v>
      </c>
      <c r="F69" s="404">
        <f>E69-D69</f>
        <v>0</v>
      </c>
      <c r="G69" s="415">
        <f t="shared" si="13"/>
        <v>0</v>
      </c>
      <c r="H69" s="25" t="s">
        <v>62</v>
      </c>
      <c r="I69" s="52">
        <v>3633.5</v>
      </c>
      <c r="J69" s="26" t="s">
        <v>42</v>
      </c>
      <c r="K69" s="43">
        <v>1</v>
      </c>
      <c r="L69" s="239" t="s">
        <v>43</v>
      </c>
      <c r="M69" s="26" t="s">
        <v>42</v>
      </c>
      <c r="N69" s="60">
        <v>2</v>
      </c>
      <c r="O69" s="239" t="s">
        <v>59</v>
      </c>
      <c r="P69" s="239" t="s">
        <v>88</v>
      </c>
      <c r="Q69" s="3">
        <f>I69*K69*N69</f>
        <v>7267</v>
      </c>
      <c r="R69" s="34" t="s">
        <v>274</v>
      </c>
    </row>
    <row r="70" spans="1:18" s="34" customFormat="1" ht="14.1" customHeight="1">
      <c r="A70" s="17"/>
      <c r="B70" s="16"/>
      <c r="C70" s="429"/>
      <c r="D70" s="405"/>
      <c r="E70" s="405"/>
      <c r="F70" s="405"/>
      <c r="G70" s="434"/>
      <c r="H70" s="28" t="s">
        <v>62</v>
      </c>
      <c r="I70" s="53">
        <v>3364</v>
      </c>
      <c r="J70" s="29" t="s">
        <v>42</v>
      </c>
      <c r="K70" s="58">
        <v>1</v>
      </c>
      <c r="L70" s="240" t="s">
        <v>43</v>
      </c>
      <c r="M70" s="29" t="s">
        <v>42</v>
      </c>
      <c r="N70" s="168">
        <v>4</v>
      </c>
      <c r="O70" s="240" t="s">
        <v>59</v>
      </c>
      <c r="P70" s="240" t="s">
        <v>88</v>
      </c>
      <c r="Q70" s="169">
        <f>I70*K70*N70</f>
        <v>13456</v>
      </c>
      <c r="R70" s="34" t="s">
        <v>272</v>
      </c>
    </row>
    <row r="71" spans="1:18" s="34" customFormat="1" ht="14.1" customHeight="1">
      <c r="A71" s="17"/>
      <c r="B71" s="221"/>
      <c r="C71" s="429"/>
      <c r="D71" s="405"/>
      <c r="E71" s="405"/>
      <c r="F71" s="405"/>
      <c r="G71" s="434"/>
      <c r="H71" s="28"/>
      <c r="I71" s="53">
        <v>3440</v>
      </c>
      <c r="J71" s="29" t="s">
        <v>42</v>
      </c>
      <c r="K71" s="58">
        <v>1</v>
      </c>
      <c r="L71" s="240" t="s">
        <v>43</v>
      </c>
      <c r="M71" s="29" t="s">
        <v>42</v>
      </c>
      <c r="N71" s="168">
        <v>6</v>
      </c>
      <c r="O71" s="240" t="s">
        <v>59</v>
      </c>
      <c r="P71" s="240" t="s">
        <v>88</v>
      </c>
      <c r="Q71" s="169">
        <f>I71*K71*N71</f>
        <v>20640</v>
      </c>
    </row>
    <row r="72" spans="1:18" s="34" customFormat="1" ht="14.1" customHeight="1">
      <c r="A72" s="17"/>
      <c r="B72" s="16"/>
      <c r="C72" s="429"/>
      <c r="D72" s="405"/>
      <c r="E72" s="405"/>
      <c r="F72" s="405"/>
      <c r="G72" s="434"/>
      <c r="H72" s="28" t="s">
        <v>110</v>
      </c>
      <c r="I72" s="53">
        <v>2760</v>
      </c>
      <c r="J72" s="29" t="s">
        <v>42</v>
      </c>
      <c r="K72" s="58">
        <v>1</v>
      </c>
      <c r="L72" s="240" t="s">
        <v>43</v>
      </c>
      <c r="M72" s="29" t="s">
        <v>42</v>
      </c>
      <c r="N72" s="168">
        <v>11</v>
      </c>
      <c r="O72" s="240" t="s">
        <v>59</v>
      </c>
      <c r="P72" s="240" t="s">
        <v>88</v>
      </c>
      <c r="Q72" s="169">
        <f>I72*K72*N72</f>
        <v>30360</v>
      </c>
      <c r="R72" s="34" t="s">
        <v>273</v>
      </c>
    </row>
    <row r="73" spans="1:18" s="34" customFormat="1" ht="14.1" customHeight="1">
      <c r="A73" s="17"/>
      <c r="B73" s="16"/>
      <c r="C73" s="429"/>
      <c r="D73" s="405"/>
      <c r="E73" s="405"/>
      <c r="F73" s="405"/>
      <c r="G73" s="434"/>
      <c r="H73" s="28"/>
      <c r="I73" s="53">
        <v>2826</v>
      </c>
      <c r="J73" s="29" t="s">
        <v>42</v>
      </c>
      <c r="K73" s="58">
        <v>1</v>
      </c>
      <c r="L73" s="240" t="s">
        <v>43</v>
      </c>
      <c r="M73" s="29" t="s">
        <v>42</v>
      </c>
      <c r="N73" s="168">
        <v>1</v>
      </c>
      <c r="O73" s="240" t="s">
        <v>59</v>
      </c>
      <c r="P73" s="240" t="s">
        <v>88</v>
      </c>
      <c r="Q73" s="169">
        <f t="shared" ref="Q73:Q78" si="14">I73*K73*N73</f>
        <v>2826</v>
      </c>
    </row>
    <row r="74" spans="1:18" s="34" customFormat="1" ht="14.1" customHeight="1">
      <c r="A74" s="17"/>
      <c r="B74" s="16"/>
      <c r="C74" s="429"/>
      <c r="D74" s="405"/>
      <c r="E74" s="405"/>
      <c r="F74" s="405"/>
      <c r="G74" s="434"/>
      <c r="H74" s="28" t="s">
        <v>172</v>
      </c>
      <c r="I74" s="53">
        <v>1768</v>
      </c>
      <c r="J74" s="29" t="s">
        <v>42</v>
      </c>
      <c r="K74" s="58">
        <v>1</v>
      </c>
      <c r="L74" s="240" t="s">
        <v>43</v>
      </c>
      <c r="M74" s="29" t="s">
        <v>42</v>
      </c>
      <c r="N74" s="168">
        <v>9</v>
      </c>
      <c r="O74" s="240" t="s">
        <v>59</v>
      </c>
      <c r="P74" s="240" t="s">
        <v>88</v>
      </c>
      <c r="Q74" s="169">
        <f t="shared" si="14"/>
        <v>15912</v>
      </c>
      <c r="R74" s="34" t="s">
        <v>151</v>
      </c>
    </row>
    <row r="75" spans="1:18" s="34" customFormat="1" ht="14.1" customHeight="1">
      <c r="A75" s="17"/>
      <c r="B75" s="16"/>
      <c r="C75" s="429"/>
      <c r="D75" s="405"/>
      <c r="E75" s="405"/>
      <c r="F75" s="405"/>
      <c r="G75" s="434"/>
      <c r="H75" s="28"/>
      <c r="I75" s="53">
        <v>1821</v>
      </c>
      <c r="J75" s="29" t="s">
        <v>42</v>
      </c>
      <c r="K75" s="58">
        <v>1</v>
      </c>
      <c r="L75" s="240" t="s">
        <v>43</v>
      </c>
      <c r="M75" s="29" t="s">
        <v>42</v>
      </c>
      <c r="N75" s="168">
        <v>3</v>
      </c>
      <c r="O75" s="240" t="s">
        <v>59</v>
      </c>
      <c r="P75" s="240" t="s">
        <v>88</v>
      </c>
      <c r="Q75" s="169">
        <f t="shared" si="14"/>
        <v>5463</v>
      </c>
    </row>
    <row r="76" spans="1:18" s="34" customFormat="1" ht="14.1" customHeight="1">
      <c r="A76" s="17"/>
      <c r="B76" s="16"/>
      <c r="C76" s="429"/>
      <c r="D76" s="405"/>
      <c r="E76" s="405"/>
      <c r="F76" s="405"/>
      <c r="G76" s="434"/>
      <c r="H76" s="28" t="s">
        <v>111</v>
      </c>
      <c r="I76" s="53">
        <v>1821</v>
      </c>
      <c r="J76" s="29" t="s">
        <v>42</v>
      </c>
      <c r="K76" s="58">
        <v>1</v>
      </c>
      <c r="L76" s="240" t="s">
        <v>43</v>
      </c>
      <c r="M76" s="29" t="s">
        <v>42</v>
      </c>
      <c r="N76" s="168">
        <v>10</v>
      </c>
      <c r="O76" s="240" t="s">
        <v>59</v>
      </c>
      <c r="P76" s="240" t="s">
        <v>88</v>
      </c>
      <c r="Q76" s="169">
        <f t="shared" ref="Q76:Q77" si="15">I76*K76*N76</f>
        <v>18210</v>
      </c>
      <c r="R76" s="34" t="s">
        <v>152</v>
      </c>
    </row>
    <row r="77" spans="1:18" s="34" customFormat="1" ht="14.1" customHeight="1">
      <c r="A77" s="17"/>
      <c r="B77" s="221"/>
      <c r="C77" s="429"/>
      <c r="D77" s="405"/>
      <c r="E77" s="405"/>
      <c r="F77" s="405"/>
      <c r="G77" s="434"/>
      <c r="H77" s="28"/>
      <c r="I77" s="53">
        <v>1892</v>
      </c>
      <c r="J77" s="29" t="s">
        <v>42</v>
      </c>
      <c r="K77" s="58">
        <v>1</v>
      </c>
      <c r="L77" s="240" t="s">
        <v>43</v>
      </c>
      <c r="M77" s="29" t="s">
        <v>42</v>
      </c>
      <c r="N77" s="168">
        <v>2</v>
      </c>
      <c r="O77" s="240" t="s">
        <v>59</v>
      </c>
      <c r="P77" s="240" t="s">
        <v>88</v>
      </c>
      <c r="Q77" s="169">
        <f t="shared" si="15"/>
        <v>3784</v>
      </c>
    </row>
    <row r="78" spans="1:18" s="34" customFormat="1" ht="14.1" customHeight="1">
      <c r="A78" s="17"/>
      <c r="B78" s="16"/>
      <c r="C78" s="429"/>
      <c r="D78" s="405"/>
      <c r="E78" s="405"/>
      <c r="F78" s="405"/>
      <c r="G78" s="434"/>
      <c r="H78" s="28" t="s">
        <v>173</v>
      </c>
      <c r="I78" s="53">
        <v>1713</v>
      </c>
      <c r="J78" s="29" t="s">
        <v>42</v>
      </c>
      <c r="K78" s="58">
        <v>1</v>
      </c>
      <c r="L78" s="240" t="s">
        <v>43</v>
      </c>
      <c r="M78" s="29" t="s">
        <v>42</v>
      </c>
      <c r="N78" s="168">
        <v>10</v>
      </c>
      <c r="O78" s="240" t="s">
        <v>59</v>
      </c>
      <c r="P78" s="240" t="s">
        <v>88</v>
      </c>
      <c r="Q78" s="169">
        <f t="shared" si="14"/>
        <v>17130</v>
      </c>
      <c r="R78" s="34" t="s">
        <v>153</v>
      </c>
    </row>
    <row r="79" spans="1:18" s="34" customFormat="1" ht="14.1" customHeight="1">
      <c r="A79" s="17"/>
      <c r="B79" s="16"/>
      <c r="C79" s="429"/>
      <c r="D79" s="405"/>
      <c r="E79" s="405"/>
      <c r="F79" s="405"/>
      <c r="G79" s="434"/>
      <c r="H79" s="28"/>
      <c r="I79" s="53">
        <v>1768</v>
      </c>
      <c r="J79" s="29" t="s">
        <v>42</v>
      </c>
      <c r="K79" s="58">
        <v>1</v>
      </c>
      <c r="L79" s="240" t="s">
        <v>43</v>
      </c>
      <c r="M79" s="29" t="s">
        <v>42</v>
      </c>
      <c r="N79" s="168">
        <v>2</v>
      </c>
      <c r="O79" s="240" t="s">
        <v>59</v>
      </c>
      <c r="P79" s="240" t="s">
        <v>88</v>
      </c>
      <c r="Q79" s="169">
        <f>I79*K79*N79</f>
        <v>3536</v>
      </c>
    </row>
    <row r="80" spans="1:18" s="34" customFormat="1" ht="14.1" customHeight="1">
      <c r="A80" s="17"/>
      <c r="B80" s="16"/>
      <c r="C80" s="413" t="s">
        <v>36</v>
      </c>
      <c r="D80" s="404">
        <v>44026</v>
      </c>
      <c r="E80" s="404">
        <f>SUM(Q80:Q88)</f>
        <v>40425.599999999999</v>
      </c>
      <c r="F80" s="404">
        <f>E80-D80</f>
        <v>-3600.4000000000015</v>
      </c>
      <c r="G80" s="415">
        <f t="shared" si="13"/>
        <v>-8.1778948802980089</v>
      </c>
      <c r="H80" s="25" t="s">
        <v>174</v>
      </c>
      <c r="I80" s="47">
        <v>170</v>
      </c>
      <c r="J80" s="26" t="s">
        <v>42</v>
      </c>
      <c r="K80" s="43">
        <v>3</v>
      </c>
      <c r="L80" s="26" t="s">
        <v>43</v>
      </c>
      <c r="M80" s="26" t="s">
        <v>42</v>
      </c>
      <c r="N80" s="43">
        <v>12</v>
      </c>
      <c r="O80" s="26" t="s">
        <v>59</v>
      </c>
      <c r="P80" s="26" t="s">
        <v>88</v>
      </c>
      <c r="Q80" s="27">
        <f>I80*K80*N80</f>
        <v>6120</v>
      </c>
    </row>
    <row r="81" spans="1:19" s="34" customFormat="1" ht="14.1" customHeight="1">
      <c r="A81" s="17"/>
      <c r="B81" s="221"/>
      <c r="C81" s="429"/>
      <c r="D81" s="405"/>
      <c r="E81" s="405"/>
      <c r="F81" s="405"/>
      <c r="G81" s="434"/>
      <c r="H81" s="28"/>
      <c r="I81" s="127">
        <v>170</v>
      </c>
      <c r="J81" s="29" t="s">
        <v>42</v>
      </c>
      <c r="K81" s="58">
        <v>1</v>
      </c>
      <c r="L81" s="29" t="s">
        <v>43</v>
      </c>
      <c r="M81" s="29" t="s">
        <v>42</v>
      </c>
      <c r="N81" s="58">
        <v>3</v>
      </c>
      <c r="O81" s="29" t="s">
        <v>59</v>
      </c>
      <c r="P81" s="29"/>
      <c r="Q81" s="243">
        <f>I81*K81*N81</f>
        <v>510</v>
      </c>
    </row>
    <row r="82" spans="1:19" s="34" customFormat="1" ht="14.1" customHeight="1">
      <c r="A82" s="17"/>
      <c r="B82" s="16"/>
      <c r="C82" s="429"/>
      <c r="D82" s="405"/>
      <c r="E82" s="405"/>
      <c r="F82" s="405"/>
      <c r="G82" s="434"/>
      <c r="H82" s="28" t="s">
        <v>175</v>
      </c>
      <c r="I82" s="127">
        <v>120</v>
      </c>
      <c r="J82" s="29" t="s">
        <v>42</v>
      </c>
      <c r="K82" s="58">
        <v>1</v>
      </c>
      <c r="L82" s="29" t="s">
        <v>43</v>
      </c>
      <c r="M82" s="29" t="s">
        <v>42</v>
      </c>
      <c r="N82" s="58">
        <v>12</v>
      </c>
      <c r="O82" s="29" t="s">
        <v>59</v>
      </c>
      <c r="P82" s="29" t="s">
        <v>88</v>
      </c>
      <c r="Q82" s="243">
        <f>I82*K82*N82</f>
        <v>1440</v>
      </c>
    </row>
    <row r="83" spans="1:19" s="34" customFormat="1" ht="14.1" customHeight="1">
      <c r="A83" s="17"/>
      <c r="B83" s="221"/>
      <c r="C83" s="429"/>
      <c r="D83" s="405"/>
      <c r="E83" s="405"/>
      <c r="F83" s="405"/>
      <c r="G83" s="434"/>
      <c r="H83" s="28"/>
      <c r="I83" s="127">
        <v>120</v>
      </c>
      <c r="J83" s="29" t="s">
        <v>42</v>
      </c>
      <c r="K83" s="58">
        <v>1</v>
      </c>
      <c r="L83" s="29" t="s">
        <v>43</v>
      </c>
      <c r="M83" s="29" t="s">
        <v>42</v>
      </c>
      <c r="N83" s="58">
        <v>9</v>
      </c>
      <c r="O83" s="29" t="s">
        <v>59</v>
      </c>
      <c r="P83" s="29"/>
      <c r="Q83" s="243">
        <f>I83*K83*N83</f>
        <v>1080</v>
      </c>
    </row>
    <row r="84" spans="1:19" s="34" customFormat="1" ht="14.1" customHeight="1">
      <c r="A84" s="17"/>
      <c r="B84" s="16"/>
      <c r="C84" s="429"/>
      <c r="D84" s="405"/>
      <c r="E84" s="405"/>
      <c r="F84" s="405"/>
      <c r="G84" s="434"/>
      <c r="H84" s="28" t="s">
        <v>117</v>
      </c>
      <c r="I84" s="53">
        <v>11624</v>
      </c>
      <c r="J84" s="29" t="s">
        <v>42</v>
      </c>
      <c r="K84" s="58">
        <v>60</v>
      </c>
      <c r="L84" s="240" t="s">
        <v>176</v>
      </c>
      <c r="M84" s="29" t="s">
        <v>42</v>
      </c>
      <c r="N84" s="168">
        <v>1</v>
      </c>
      <c r="O84" s="240" t="s">
        <v>47</v>
      </c>
      <c r="P84" s="240" t="s">
        <v>88</v>
      </c>
      <c r="Q84" s="169">
        <f>I84*K84/100*N84</f>
        <v>6974.4</v>
      </c>
      <c r="R84" s="122"/>
      <c r="S84" s="88"/>
    </row>
    <row r="85" spans="1:19" s="34" customFormat="1" ht="14.1" customHeight="1">
      <c r="A85" s="17"/>
      <c r="B85" s="16"/>
      <c r="C85" s="429"/>
      <c r="D85" s="405"/>
      <c r="E85" s="405"/>
      <c r="F85" s="405"/>
      <c r="G85" s="434"/>
      <c r="H85" s="28" t="s">
        <v>118</v>
      </c>
      <c r="I85" s="53">
        <v>11502</v>
      </c>
      <c r="J85" s="29" t="s">
        <v>42</v>
      </c>
      <c r="K85" s="58">
        <v>60</v>
      </c>
      <c r="L85" s="240" t="s">
        <v>176</v>
      </c>
      <c r="M85" s="29" t="s">
        <v>42</v>
      </c>
      <c r="N85" s="168">
        <v>1</v>
      </c>
      <c r="O85" s="240" t="s">
        <v>47</v>
      </c>
      <c r="P85" s="240" t="s">
        <v>88</v>
      </c>
      <c r="Q85" s="169">
        <f>I85*K85/100*N85</f>
        <v>6901.2</v>
      </c>
      <c r="R85" s="116"/>
      <c r="S85" s="122"/>
    </row>
    <row r="86" spans="1:19" s="34" customFormat="1" ht="14.1" customHeight="1">
      <c r="A86" s="17"/>
      <c r="B86" s="16"/>
      <c r="C86" s="429"/>
      <c r="D86" s="405"/>
      <c r="E86" s="405"/>
      <c r="F86" s="405"/>
      <c r="G86" s="434"/>
      <c r="H86" s="28" t="s">
        <v>46</v>
      </c>
      <c r="I86" s="53">
        <v>80</v>
      </c>
      <c r="J86" s="29" t="s">
        <v>42</v>
      </c>
      <c r="K86" s="58">
        <v>2</v>
      </c>
      <c r="L86" s="240" t="s">
        <v>43</v>
      </c>
      <c r="M86" s="29" t="s">
        <v>42</v>
      </c>
      <c r="N86" s="168">
        <v>12</v>
      </c>
      <c r="O86" s="240" t="s">
        <v>59</v>
      </c>
      <c r="P86" s="240" t="s">
        <v>88</v>
      </c>
      <c r="Q86" s="169">
        <f t="shared" ref="Q86:Q87" si="16">I86*K86*N86</f>
        <v>1920</v>
      </c>
    </row>
    <row r="87" spans="1:19" s="34" customFormat="1" ht="14.1" customHeight="1">
      <c r="A87" s="17"/>
      <c r="B87" s="16"/>
      <c r="C87" s="429"/>
      <c r="D87" s="405"/>
      <c r="E87" s="405"/>
      <c r="F87" s="405"/>
      <c r="G87" s="434"/>
      <c r="H87" s="28"/>
      <c r="I87" s="53">
        <v>40</v>
      </c>
      <c r="J87" s="29" t="s">
        <v>42</v>
      </c>
      <c r="K87" s="58">
        <v>1</v>
      </c>
      <c r="L87" s="240" t="s">
        <v>43</v>
      </c>
      <c r="M87" s="29" t="s">
        <v>42</v>
      </c>
      <c r="N87" s="168">
        <v>12</v>
      </c>
      <c r="O87" s="240" t="s">
        <v>59</v>
      </c>
      <c r="P87" s="240" t="s">
        <v>88</v>
      </c>
      <c r="Q87" s="169">
        <f t="shared" si="16"/>
        <v>480</v>
      </c>
    </row>
    <row r="88" spans="1:19" s="34" customFormat="1" ht="14.1" customHeight="1">
      <c r="A88" s="17"/>
      <c r="B88" s="221"/>
      <c r="C88" s="414"/>
      <c r="D88" s="406"/>
      <c r="E88" s="406"/>
      <c r="F88" s="406"/>
      <c r="G88" s="416"/>
      <c r="H88" s="266" t="s">
        <v>289</v>
      </c>
      <c r="I88" s="286"/>
      <c r="J88" s="268"/>
      <c r="K88" s="284"/>
      <c r="L88" s="287"/>
      <c r="M88" s="268"/>
      <c r="N88" s="288"/>
      <c r="O88" s="287"/>
      <c r="P88" s="287"/>
      <c r="Q88" s="289">
        <v>15000</v>
      </c>
    </row>
    <row r="89" spans="1:19" s="34" customFormat="1" ht="14.1" customHeight="1">
      <c r="A89" s="62"/>
      <c r="B89" s="16"/>
      <c r="C89" s="36" t="s">
        <v>78</v>
      </c>
      <c r="D89" s="83">
        <v>13967</v>
      </c>
      <c r="E89" s="83">
        <f>Q89</f>
        <v>13967.499991666666</v>
      </c>
      <c r="F89" s="83">
        <f>E89-D89</f>
        <v>0.49999166666566452</v>
      </c>
      <c r="G89" s="40">
        <f t="shared" si="13"/>
        <v>3.5798071644996387E-3</v>
      </c>
      <c r="H89" s="20" t="s">
        <v>38</v>
      </c>
      <c r="I89" s="55">
        <v>167609.9999</v>
      </c>
      <c r="J89" s="170"/>
      <c r="K89" s="171"/>
      <c r="L89" s="8"/>
      <c r="M89" s="170" t="s">
        <v>45</v>
      </c>
      <c r="N89" s="51">
        <v>12</v>
      </c>
      <c r="O89" s="160" t="s">
        <v>59</v>
      </c>
      <c r="P89" s="160" t="s">
        <v>88</v>
      </c>
      <c r="Q89" s="2">
        <f>I89/N89</f>
        <v>13967.499991666666</v>
      </c>
      <c r="R89" s="88"/>
    </row>
    <row r="90" spans="1:19" s="34" customFormat="1" ht="14.1" customHeight="1">
      <c r="A90" s="62"/>
      <c r="B90" s="16"/>
      <c r="C90" s="430" t="s">
        <v>96</v>
      </c>
      <c r="D90" s="404">
        <v>16579</v>
      </c>
      <c r="E90" s="404">
        <f>SUM(Q90:Q94)</f>
        <v>16578.594217358826</v>
      </c>
      <c r="F90" s="404">
        <f>E90-D90</f>
        <v>-0.40578264117357321</v>
      </c>
      <c r="G90" s="415">
        <f t="shared" si="13"/>
        <v>-2.4475700655864239E-3</v>
      </c>
      <c r="H90" s="25" t="s">
        <v>112</v>
      </c>
      <c r="I90" s="52">
        <f>I89</f>
        <v>167609.9999</v>
      </c>
      <c r="J90" s="26" t="s">
        <v>42</v>
      </c>
      <c r="K90" s="172">
        <v>4.5</v>
      </c>
      <c r="L90" s="9" t="s">
        <v>176</v>
      </c>
      <c r="M90" s="26"/>
      <c r="N90" s="60"/>
      <c r="O90" s="151"/>
      <c r="P90" s="151" t="s">
        <v>88</v>
      </c>
      <c r="Q90" s="3">
        <f>I90*K90/100</f>
        <v>7542.4499954999992</v>
      </c>
    </row>
    <row r="91" spans="1:19" s="34" customFormat="1" ht="14.1" customHeight="1">
      <c r="A91" s="17"/>
      <c r="B91" s="16"/>
      <c r="C91" s="431"/>
      <c r="D91" s="405"/>
      <c r="E91" s="405"/>
      <c r="F91" s="405"/>
      <c r="G91" s="434"/>
      <c r="H91" s="28" t="s">
        <v>113</v>
      </c>
      <c r="I91" s="53">
        <f>I90</f>
        <v>167609.9999</v>
      </c>
      <c r="J91" s="29" t="s">
        <v>42</v>
      </c>
      <c r="K91" s="173">
        <v>2.9950000000000001</v>
      </c>
      <c r="L91" s="174" t="s">
        <v>176</v>
      </c>
      <c r="M91" s="29"/>
      <c r="N91" s="168"/>
      <c r="O91" s="152"/>
      <c r="P91" s="152" t="s">
        <v>88</v>
      </c>
      <c r="Q91" s="169">
        <f>I91*K91/100</f>
        <v>5019.9194970050003</v>
      </c>
    </row>
    <row r="92" spans="1:19" s="34" customFormat="1" ht="14.1" customHeight="1">
      <c r="A92" s="17"/>
      <c r="B92" s="16"/>
      <c r="C92" s="431"/>
      <c r="D92" s="405"/>
      <c r="E92" s="405"/>
      <c r="F92" s="405"/>
      <c r="G92" s="434"/>
      <c r="H92" s="28" t="s">
        <v>114</v>
      </c>
      <c r="I92" s="53">
        <f>Q91</f>
        <v>5019.9194970050003</v>
      </c>
      <c r="J92" s="29" t="s">
        <v>42</v>
      </c>
      <c r="K92" s="173">
        <v>6.55</v>
      </c>
      <c r="L92" s="174" t="s">
        <v>176</v>
      </c>
      <c r="M92" s="29"/>
      <c r="N92" s="168"/>
      <c r="O92" s="152"/>
      <c r="P92" s="152" t="s">
        <v>88</v>
      </c>
      <c r="Q92" s="169">
        <f>I92*K92/100</f>
        <v>328.80472705382749</v>
      </c>
    </row>
    <row r="93" spans="1:19" s="34" customFormat="1" ht="14.1" customHeight="1">
      <c r="A93" s="17"/>
      <c r="B93" s="16"/>
      <c r="C93" s="431"/>
      <c r="D93" s="405"/>
      <c r="E93" s="405"/>
      <c r="F93" s="405"/>
      <c r="G93" s="434"/>
      <c r="H93" s="28" t="s">
        <v>115</v>
      </c>
      <c r="I93" s="53">
        <f>I89</f>
        <v>167609.9999</v>
      </c>
      <c r="J93" s="29" t="s">
        <v>42</v>
      </c>
      <c r="K93" s="173">
        <v>1.5</v>
      </c>
      <c r="L93" s="174" t="s">
        <v>176</v>
      </c>
      <c r="M93" s="29"/>
      <c r="N93" s="168"/>
      <c r="O93" s="152"/>
      <c r="P93" s="152" t="s">
        <v>88</v>
      </c>
      <c r="Q93" s="169">
        <f>I93*K93/100</f>
        <v>2514.1499985</v>
      </c>
    </row>
    <row r="94" spans="1:19" s="34" customFormat="1" ht="14.1" customHeight="1">
      <c r="A94" s="17"/>
      <c r="B94" s="16"/>
      <c r="C94" s="432"/>
      <c r="D94" s="406"/>
      <c r="E94" s="406"/>
      <c r="F94" s="406"/>
      <c r="G94" s="416"/>
      <c r="H94" s="30" t="s">
        <v>116</v>
      </c>
      <c r="I94" s="54">
        <f>I89</f>
        <v>167609.9999</v>
      </c>
      <c r="J94" s="166" t="s">
        <v>42</v>
      </c>
      <c r="K94" s="175">
        <v>0.7</v>
      </c>
      <c r="L94" s="176" t="s">
        <v>176</v>
      </c>
      <c r="M94" s="166"/>
      <c r="N94" s="61"/>
      <c r="O94" s="153"/>
      <c r="P94" s="153" t="s">
        <v>88</v>
      </c>
      <c r="Q94" s="4">
        <f>I94*K94/100</f>
        <v>1173.2699992999999</v>
      </c>
    </row>
    <row r="95" spans="1:19" s="142" customFormat="1" ht="14.1" customHeight="1">
      <c r="A95" s="177"/>
      <c r="B95" s="178"/>
      <c r="C95" s="179" t="s">
        <v>145</v>
      </c>
      <c r="D95" s="83">
        <v>2000</v>
      </c>
      <c r="E95" s="83">
        <f>Q95</f>
        <v>2000.0039999999999</v>
      </c>
      <c r="F95" s="83">
        <f>E95-D95</f>
        <v>3.9999999999054126E-3</v>
      </c>
      <c r="G95" s="111">
        <f t="shared" si="13"/>
        <v>1.9999999999527064E-4</v>
      </c>
      <c r="H95" s="30" t="s">
        <v>177</v>
      </c>
      <c r="I95" s="54">
        <v>166.667</v>
      </c>
      <c r="J95" s="166"/>
      <c r="K95" s="175"/>
      <c r="L95" s="176"/>
      <c r="M95" s="166" t="s">
        <v>42</v>
      </c>
      <c r="N95" s="61">
        <v>12</v>
      </c>
      <c r="O95" s="153" t="s">
        <v>59</v>
      </c>
      <c r="P95" s="153" t="s">
        <v>88</v>
      </c>
      <c r="Q95" s="4">
        <f>I95*N95</f>
        <v>2000.0039999999999</v>
      </c>
    </row>
    <row r="96" spans="1:19" s="34" customFormat="1" ht="18" customHeight="1">
      <c r="A96" s="433" t="s">
        <v>29</v>
      </c>
      <c r="B96" s="433"/>
      <c r="C96" s="433"/>
      <c r="D96" s="433"/>
      <c r="E96" s="433"/>
      <c r="F96" s="433"/>
      <c r="G96" s="433"/>
      <c r="H96" s="437" t="s">
        <v>7</v>
      </c>
      <c r="I96" s="437"/>
      <c r="J96" s="437"/>
      <c r="K96" s="437"/>
      <c r="L96" s="437"/>
      <c r="M96" s="437"/>
      <c r="N96" s="437"/>
      <c r="O96" s="437"/>
      <c r="P96" s="437"/>
      <c r="Q96" s="437"/>
    </row>
    <row r="97" spans="1:17" s="34" customFormat="1" ht="18" customHeight="1">
      <c r="A97" s="426" t="s">
        <v>27</v>
      </c>
      <c r="B97" s="426"/>
      <c r="C97" s="426"/>
      <c r="D97" s="417" t="s">
        <v>295</v>
      </c>
      <c r="E97" s="417" t="s">
        <v>296</v>
      </c>
      <c r="F97" s="444" t="s">
        <v>65</v>
      </c>
      <c r="G97" s="444"/>
      <c r="H97" s="426" t="s">
        <v>166</v>
      </c>
      <c r="I97" s="426"/>
      <c r="J97" s="426"/>
      <c r="K97" s="426"/>
      <c r="L97" s="426"/>
      <c r="M97" s="426"/>
      <c r="N97" s="426"/>
      <c r="O97" s="426"/>
      <c r="P97" s="426"/>
      <c r="Q97" s="426"/>
    </row>
    <row r="98" spans="1:17" s="34" customFormat="1" ht="18" customHeight="1">
      <c r="A98" s="15" t="s">
        <v>8</v>
      </c>
      <c r="B98" s="15" t="s">
        <v>9</v>
      </c>
      <c r="C98" s="15" t="s">
        <v>10</v>
      </c>
      <c r="D98" s="425"/>
      <c r="E98" s="425"/>
      <c r="F98" s="164" t="s">
        <v>66</v>
      </c>
      <c r="G98" s="164" t="s">
        <v>21</v>
      </c>
      <c r="H98" s="426"/>
      <c r="I98" s="426"/>
      <c r="J98" s="426"/>
      <c r="K98" s="426"/>
      <c r="L98" s="426"/>
      <c r="M98" s="426"/>
      <c r="N98" s="426"/>
      <c r="O98" s="426"/>
      <c r="P98" s="426"/>
      <c r="Q98" s="426"/>
    </row>
    <row r="99" spans="1:17" s="34" customFormat="1" ht="18" customHeight="1">
      <c r="A99" s="32" t="s">
        <v>12</v>
      </c>
      <c r="B99" s="264" t="s">
        <v>26</v>
      </c>
      <c r="C99" s="109" t="s">
        <v>48</v>
      </c>
      <c r="D99" s="83">
        <f>SUM(D100:D103)</f>
        <v>4000</v>
      </c>
      <c r="E99" s="83">
        <f>SUM(E100:E103)</f>
        <v>7600</v>
      </c>
      <c r="F99" s="83">
        <f t="shared" ref="F99:F105" si="17">E99-D99</f>
        <v>3600</v>
      </c>
      <c r="G99" s="111">
        <f t="shared" ref="G99:G124" si="18">F99/D99*100</f>
        <v>90</v>
      </c>
      <c r="H99" s="20"/>
      <c r="I99" s="55"/>
      <c r="J99" s="160"/>
      <c r="K99" s="59"/>
      <c r="L99" s="160"/>
      <c r="M99" s="160"/>
      <c r="N99" s="51"/>
      <c r="O99" s="160"/>
      <c r="P99" s="160"/>
      <c r="Q99" s="2"/>
    </row>
    <row r="100" spans="1:17" s="34" customFormat="1" ht="18" customHeight="1">
      <c r="A100" s="17"/>
      <c r="B100" s="265" t="s">
        <v>178</v>
      </c>
      <c r="C100" s="201" t="s">
        <v>142</v>
      </c>
      <c r="D100" s="202">
        <v>3000</v>
      </c>
      <c r="E100" s="202">
        <f>Q100</f>
        <v>3000</v>
      </c>
      <c r="F100" s="202">
        <f>E100-D100</f>
        <v>0</v>
      </c>
      <c r="G100" s="203">
        <f t="shared" si="18"/>
        <v>0</v>
      </c>
      <c r="H100" s="25" t="s">
        <v>179</v>
      </c>
      <c r="I100" s="52">
        <v>250</v>
      </c>
      <c r="J100" s="151"/>
      <c r="K100" s="43"/>
      <c r="L100" s="151"/>
      <c r="M100" s="151" t="s">
        <v>39</v>
      </c>
      <c r="N100" s="60">
        <v>12</v>
      </c>
      <c r="O100" s="151" t="s">
        <v>59</v>
      </c>
      <c r="P100" s="151" t="s">
        <v>88</v>
      </c>
      <c r="Q100" s="3">
        <f>I100*N100</f>
        <v>3000</v>
      </c>
    </row>
    <row r="101" spans="1:17" s="142" customFormat="1" ht="18" customHeight="1">
      <c r="A101" s="17"/>
      <c r="B101" s="263"/>
      <c r="C101" s="413" t="s">
        <v>292</v>
      </c>
      <c r="D101" s="404">
        <v>0</v>
      </c>
      <c r="E101" s="404">
        <f>SUM(Q101:Q102)</f>
        <v>3600</v>
      </c>
      <c r="F101" s="404">
        <f t="shared" ref="F101" si="19">E101-D101</f>
        <v>3600</v>
      </c>
      <c r="G101" s="415">
        <v>0</v>
      </c>
      <c r="H101" s="25" t="s">
        <v>293</v>
      </c>
      <c r="I101" s="52">
        <v>200</v>
      </c>
      <c r="J101" s="26" t="s">
        <v>42</v>
      </c>
      <c r="K101" s="43">
        <v>1</v>
      </c>
      <c r="L101" s="262" t="s">
        <v>43</v>
      </c>
      <c r="M101" s="26" t="s">
        <v>42</v>
      </c>
      <c r="N101" s="60">
        <v>12</v>
      </c>
      <c r="O101" s="262" t="s">
        <v>59</v>
      </c>
      <c r="P101" s="262" t="s">
        <v>88</v>
      </c>
      <c r="Q101" s="3">
        <f>I101*K101*N101</f>
        <v>2400</v>
      </c>
    </row>
    <row r="102" spans="1:17" s="142" customFormat="1" ht="18" customHeight="1">
      <c r="A102" s="17"/>
      <c r="B102" s="263"/>
      <c r="C102" s="414"/>
      <c r="D102" s="406"/>
      <c r="E102" s="406"/>
      <c r="F102" s="406"/>
      <c r="G102" s="416"/>
      <c r="H102" s="30"/>
      <c r="I102" s="286">
        <v>100</v>
      </c>
      <c r="J102" s="268" t="s">
        <v>42</v>
      </c>
      <c r="K102" s="284">
        <v>1</v>
      </c>
      <c r="L102" s="287" t="s">
        <v>43</v>
      </c>
      <c r="M102" s="268" t="s">
        <v>42</v>
      </c>
      <c r="N102" s="288">
        <v>12</v>
      </c>
      <c r="O102" s="287" t="s">
        <v>59</v>
      </c>
      <c r="P102" s="287" t="s">
        <v>88</v>
      </c>
      <c r="Q102" s="289">
        <f>I102*K102*N102</f>
        <v>1200</v>
      </c>
    </row>
    <row r="103" spans="1:17" s="142" customFormat="1" ht="18" customHeight="1">
      <c r="A103" s="17"/>
      <c r="B103" s="180"/>
      <c r="C103" s="13" t="s">
        <v>184</v>
      </c>
      <c r="D103" s="83">
        <v>1000</v>
      </c>
      <c r="E103" s="83">
        <f>SUM(Q103)</f>
        <v>1000</v>
      </c>
      <c r="F103" s="83">
        <f t="shared" si="17"/>
        <v>0</v>
      </c>
      <c r="G103" s="111">
        <f t="shared" si="18"/>
        <v>0</v>
      </c>
      <c r="H103" s="20" t="s">
        <v>185</v>
      </c>
      <c r="I103" s="55">
        <v>200</v>
      </c>
      <c r="J103" s="160"/>
      <c r="K103" s="59"/>
      <c r="L103" s="160"/>
      <c r="M103" s="160" t="s">
        <v>39</v>
      </c>
      <c r="N103" s="51">
        <v>5</v>
      </c>
      <c r="O103" s="160" t="s">
        <v>182</v>
      </c>
      <c r="P103" s="160" t="s">
        <v>183</v>
      </c>
      <c r="Q103" s="2">
        <f>I103*N103</f>
        <v>1000</v>
      </c>
    </row>
    <row r="104" spans="1:17" s="34" customFormat="1" ht="18" customHeight="1">
      <c r="A104" s="17"/>
      <c r="B104" s="264" t="s">
        <v>17</v>
      </c>
      <c r="C104" s="19" t="s">
        <v>186</v>
      </c>
      <c r="D104" s="83">
        <f>D105+D107+D113+D114+D117+D119</f>
        <v>24160</v>
      </c>
      <c r="E104" s="83">
        <f>SUM(E105:E119)</f>
        <v>24160</v>
      </c>
      <c r="F104" s="83">
        <f t="shared" si="17"/>
        <v>0</v>
      </c>
      <c r="G104" s="111">
        <f t="shared" si="18"/>
        <v>0</v>
      </c>
      <c r="H104" s="20"/>
      <c r="I104" s="55"/>
      <c r="J104" s="160"/>
      <c r="K104" s="59"/>
      <c r="L104" s="160"/>
      <c r="M104" s="160"/>
      <c r="N104" s="51"/>
      <c r="O104" s="160"/>
      <c r="P104" s="160"/>
      <c r="Q104" s="2"/>
    </row>
    <row r="105" spans="1:17" s="142" customFormat="1" ht="18" customHeight="1">
      <c r="A105" s="17"/>
      <c r="B105" s="16"/>
      <c r="C105" s="413" t="s">
        <v>187</v>
      </c>
      <c r="D105" s="404">
        <v>5000</v>
      </c>
      <c r="E105" s="404">
        <v>5000</v>
      </c>
      <c r="F105" s="404">
        <f t="shared" si="17"/>
        <v>0</v>
      </c>
      <c r="G105" s="415">
        <f t="shared" si="18"/>
        <v>0</v>
      </c>
      <c r="H105" s="25" t="s">
        <v>188</v>
      </c>
      <c r="I105" s="52">
        <v>100</v>
      </c>
      <c r="J105" s="151"/>
      <c r="K105" s="43"/>
      <c r="L105" s="151"/>
      <c r="M105" s="151" t="s">
        <v>39</v>
      </c>
      <c r="N105" s="60">
        <v>12</v>
      </c>
      <c r="O105" s="151" t="s">
        <v>189</v>
      </c>
      <c r="P105" s="151" t="s">
        <v>183</v>
      </c>
      <c r="Q105" s="3">
        <f t="shared" ref="Q105:Q113" si="20">I105*N105</f>
        <v>1200</v>
      </c>
    </row>
    <row r="106" spans="1:17" s="142" customFormat="1" ht="18" customHeight="1">
      <c r="A106" s="17"/>
      <c r="B106" s="16"/>
      <c r="C106" s="414"/>
      <c r="D106" s="406"/>
      <c r="E106" s="406"/>
      <c r="F106" s="406"/>
      <c r="G106" s="416"/>
      <c r="H106" s="30" t="s">
        <v>190</v>
      </c>
      <c r="I106" s="54">
        <v>100</v>
      </c>
      <c r="J106" s="153"/>
      <c r="K106" s="44"/>
      <c r="L106" s="153"/>
      <c r="M106" s="153" t="s">
        <v>39</v>
      </c>
      <c r="N106" s="61">
        <v>12</v>
      </c>
      <c r="O106" s="153" t="s">
        <v>189</v>
      </c>
      <c r="P106" s="153" t="s">
        <v>183</v>
      </c>
      <c r="Q106" s="4">
        <f t="shared" si="20"/>
        <v>1200</v>
      </c>
    </row>
    <row r="107" spans="1:17" s="34" customFormat="1" ht="18" customHeight="1">
      <c r="A107" s="17"/>
      <c r="B107" s="16"/>
      <c r="C107" s="413" t="s">
        <v>191</v>
      </c>
      <c r="D107" s="460">
        <v>7060</v>
      </c>
      <c r="E107" s="460">
        <f>SUM(Q107:Q112)</f>
        <v>7060</v>
      </c>
      <c r="F107" s="404">
        <f>E107-D107</f>
        <v>0</v>
      </c>
      <c r="G107" s="415">
        <f t="shared" si="18"/>
        <v>0</v>
      </c>
      <c r="H107" s="25" t="s">
        <v>192</v>
      </c>
      <c r="I107" s="52">
        <v>100</v>
      </c>
      <c r="J107" s="151"/>
      <c r="K107" s="43"/>
      <c r="L107" s="151"/>
      <c r="M107" s="151" t="s">
        <v>39</v>
      </c>
      <c r="N107" s="60">
        <v>12</v>
      </c>
      <c r="O107" s="151" t="s">
        <v>189</v>
      </c>
      <c r="P107" s="151" t="s">
        <v>183</v>
      </c>
      <c r="Q107" s="3">
        <f t="shared" si="20"/>
        <v>1200</v>
      </c>
    </row>
    <row r="108" spans="1:17" s="34" customFormat="1" ht="18" customHeight="1">
      <c r="A108" s="17"/>
      <c r="B108" s="16"/>
      <c r="C108" s="429"/>
      <c r="D108" s="461"/>
      <c r="E108" s="461"/>
      <c r="F108" s="405"/>
      <c r="G108" s="434"/>
      <c r="H108" s="28" t="s">
        <v>193</v>
      </c>
      <c r="I108" s="53">
        <v>50</v>
      </c>
      <c r="J108" s="152"/>
      <c r="K108" s="58"/>
      <c r="L108" s="152"/>
      <c r="M108" s="152" t="s">
        <v>39</v>
      </c>
      <c r="N108" s="168">
        <v>2</v>
      </c>
      <c r="O108" s="152" t="s">
        <v>182</v>
      </c>
      <c r="P108" s="152" t="s">
        <v>183</v>
      </c>
      <c r="Q108" s="169">
        <f t="shared" si="20"/>
        <v>100</v>
      </c>
    </row>
    <row r="109" spans="1:17" s="34" customFormat="1" ht="18" customHeight="1">
      <c r="A109" s="17"/>
      <c r="B109" s="16"/>
      <c r="C109" s="429"/>
      <c r="D109" s="461"/>
      <c r="E109" s="461"/>
      <c r="F109" s="405"/>
      <c r="G109" s="434"/>
      <c r="H109" s="28" t="s">
        <v>194</v>
      </c>
      <c r="I109" s="53">
        <v>50</v>
      </c>
      <c r="J109" s="152"/>
      <c r="K109" s="58"/>
      <c r="L109" s="152"/>
      <c r="M109" s="152" t="s">
        <v>39</v>
      </c>
      <c r="N109" s="168">
        <v>12</v>
      </c>
      <c r="O109" s="152" t="s">
        <v>189</v>
      </c>
      <c r="P109" s="152" t="s">
        <v>183</v>
      </c>
      <c r="Q109" s="169">
        <f>I109*N109</f>
        <v>600</v>
      </c>
    </row>
    <row r="110" spans="1:17" s="34" customFormat="1" ht="18" customHeight="1">
      <c r="A110" s="17"/>
      <c r="B110" s="16"/>
      <c r="C110" s="429"/>
      <c r="D110" s="461"/>
      <c r="E110" s="461"/>
      <c r="F110" s="405"/>
      <c r="G110" s="434"/>
      <c r="H110" s="28" t="s">
        <v>195</v>
      </c>
      <c r="I110" s="53">
        <v>180</v>
      </c>
      <c r="J110" s="152"/>
      <c r="K110" s="58"/>
      <c r="L110" s="152"/>
      <c r="M110" s="152" t="s">
        <v>39</v>
      </c>
      <c r="N110" s="168">
        <v>12</v>
      </c>
      <c r="O110" s="152" t="s">
        <v>189</v>
      </c>
      <c r="P110" s="152" t="s">
        <v>183</v>
      </c>
      <c r="Q110" s="169">
        <f t="shared" si="20"/>
        <v>2160</v>
      </c>
    </row>
    <row r="111" spans="1:17" s="34" customFormat="1" ht="18" customHeight="1">
      <c r="A111" s="17"/>
      <c r="B111" s="16"/>
      <c r="C111" s="429"/>
      <c r="D111" s="461"/>
      <c r="E111" s="461"/>
      <c r="F111" s="405"/>
      <c r="G111" s="434"/>
      <c r="H111" s="28" t="s">
        <v>196</v>
      </c>
      <c r="I111" s="53">
        <v>100</v>
      </c>
      <c r="J111" s="152"/>
      <c r="K111" s="58"/>
      <c r="L111" s="152"/>
      <c r="M111" s="152" t="s">
        <v>39</v>
      </c>
      <c r="N111" s="168">
        <v>12</v>
      </c>
      <c r="O111" s="152" t="s">
        <v>189</v>
      </c>
      <c r="P111" s="152" t="s">
        <v>183</v>
      </c>
      <c r="Q111" s="169">
        <f>I111*N111</f>
        <v>1200</v>
      </c>
    </row>
    <row r="112" spans="1:17" s="34" customFormat="1" ht="18" customHeight="1">
      <c r="A112" s="17"/>
      <c r="B112" s="16"/>
      <c r="C112" s="414"/>
      <c r="D112" s="462"/>
      <c r="E112" s="462"/>
      <c r="F112" s="406"/>
      <c r="G112" s="416"/>
      <c r="H112" s="181" t="s">
        <v>197</v>
      </c>
      <c r="I112" s="53">
        <v>150</v>
      </c>
      <c r="J112" s="182"/>
      <c r="K112" s="182"/>
      <c r="L112" s="182"/>
      <c r="M112" s="152" t="s">
        <v>39</v>
      </c>
      <c r="N112" s="182">
        <v>12</v>
      </c>
      <c r="O112" s="183" t="s">
        <v>189</v>
      </c>
      <c r="P112" s="152" t="s">
        <v>183</v>
      </c>
      <c r="Q112" s="184">
        <f>I112*N112</f>
        <v>1800</v>
      </c>
    </row>
    <row r="113" spans="1:19" s="34" customFormat="1" ht="18" customHeight="1">
      <c r="A113" s="32"/>
      <c r="B113" s="16"/>
      <c r="C113" s="101" t="s">
        <v>198</v>
      </c>
      <c r="D113" s="149">
        <v>1200</v>
      </c>
      <c r="E113" s="149">
        <f>SUM(Q113:Q113)</f>
        <v>1200</v>
      </c>
      <c r="F113" s="149">
        <f>E113-D113</f>
        <v>0</v>
      </c>
      <c r="G113" s="150">
        <f t="shared" si="18"/>
        <v>0</v>
      </c>
      <c r="H113" s="20" t="s">
        <v>199</v>
      </c>
      <c r="I113" s="55">
        <v>100</v>
      </c>
      <c r="J113" s="160"/>
      <c r="K113" s="51"/>
      <c r="L113" s="160"/>
      <c r="M113" s="160" t="s">
        <v>181</v>
      </c>
      <c r="N113" s="51">
        <v>12</v>
      </c>
      <c r="O113" s="160" t="s">
        <v>189</v>
      </c>
      <c r="P113" s="160" t="s">
        <v>183</v>
      </c>
      <c r="Q113" s="2">
        <f t="shared" si="20"/>
        <v>1200</v>
      </c>
    </row>
    <row r="114" spans="1:19" s="34" customFormat="1" ht="18" customHeight="1">
      <c r="A114" s="17"/>
      <c r="B114" s="16"/>
      <c r="C114" s="430" t="s">
        <v>200</v>
      </c>
      <c r="D114" s="460">
        <v>7400</v>
      </c>
      <c r="E114" s="404">
        <f>SUM(Q114:Q116)</f>
        <v>7400</v>
      </c>
      <c r="F114" s="404">
        <f>E114-D114</f>
        <v>0</v>
      </c>
      <c r="G114" s="415">
        <f>F114/D114*100</f>
        <v>0</v>
      </c>
      <c r="H114" s="28" t="s">
        <v>201</v>
      </c>
      <c r="I114" s="53">
        <v>100</v>
      </c>
      <c r="J114" s="152" t="s">
        <v>39</v>
      </c>
      <c r="K114" s="168">
        <v>4</v>
      </c>
      <c r="L114" s="152" t="s">
        <v>202</v>
      </c>
      <c r="M114" s="152" t="s">
        <v>181</v>
      </c>
      <c r="N114" s="168">
        <v>2</v>
      </c>
      <c r="O114" s="152" t="s">
        <v>182</v>
      </c>
      <c r="P114" s="152" t="s">
        <v>183</v>
      </c>
      <c r="Q114" s="169">
        <f>I114*K114*N114</f>
        <v>800</v>
      </c>
    </row>
    <row r="115" spans="1:19" s="34" customFormat="1" ht="18" customHeight="1">
      <c r="A115" s="17"/>
      <c r="B115" s="16"/>
      <c r="C115" s="431"/>
      <c r="D115" s="461"/>
      <c r="E115" s="405"/>
      <c r="F115" s="405"/>
      <c r="G115" s="434"/>
      <c r="H115" s="28" t="s">
        <v>203</v>
      </c>
      <c r="I115" s="53">
        <v>900</v>
      </c>
      <c r="J115" s="152" t="s">
        <v>39</v>
      </c>
      <c r="K115" s="168">
        <v>4</v>
      </c>
      <c r="L115" s="152" t="s">
        <v>202</v>
      </c>
      <c r="M115" s="152"/>
      <c r="N115" s="168"/>
      <c r="O115" s="152"/>
      <c r="P115" s="152" t="s">
        <v>183</v>
      </c>
      <c r="Q115" s="169">
        <f>I115*K115</f>
        <v>3600</v>
      </c>
    </row>
    <row r="116" spans="1:19" s="34" customFormat="1" ht="18" customHeight="1">
      <c r="A116" s="17"/>
      <c r="B116" s="204"/>
      <c r="C116" s="432"/>
      <c r="D116" s="462"/>
      <c r="E116" s="406"/>
      <c r="F116" s="406"/>
      <c r="G116" s="416"/>
      <c r="H116" s="30" t="s">
        <v>180</v>
      </c>
      <c r="I116" s="54">
        <v>750</v>
      </c>
      <c r="J116" s="200" t="s">
        <v>42</v>
      </c>
      <c r="K116" s="44">
        <v>4</v>
      </c>
      <c r="L116" s="200" t="s">
        <v>47</v>
      </c>
      <c r="M116" s="200"/>
      <c r="N116" s="61"/>
      <c r="O116" s="200"/>
      <c r="P116" s="199" t="s">
        <v>88</v>
      </c>
      <c r="Q116" s="4">
        <f>I116*K116</f>
        <v>3000</v>
      </c>
    </row>
    <row r="117" spans="1:19" s="142" customFormat="1" ht="18" customHeight="1">
      <c r="A117" s="17"/>
      <c r="B117" s="16"/>
      <c r="C117" s="392" t="s">
        <v>204</v>
      </c>
      <c r="D117" s="404">
        <v>2600</v>
      </c>
      <c r="E117" s="404">
        <v>2600</v>
      </c>
      <c r="F117" s="404">
        <f>E117-D117</f>
        <v>0</v>
      </c>
      <c r="G117" s="415">
        <f t="shared" si="18"/>
        <v>0</v>
      </c>
      <c r="H117" s="25" t="s">
        <v>205</v>
      </c>
      <c r="I117" s="52">
        <v>200</v>
      </c>
      <c r="J117" s="151" t="s">
        <v>39</v>
      </c>
      <c r="K117" s="60">
        <v>1</v>
      </c>
      <c r="L117" s="151" t="s">
        <v>202</v>
      </c>
      <c r="M117" s="151" t="s">
        <v>39</v>
      </c>
      <c r="N117" s="60">
        <v>12</v>
      </c>
      <c r="O117" s="151" t="s">
        <v>189</v>
      </c>
      <c r="P117" s="151" t="s">
        <v>183</v>
      </c>
      <c r="Q117" s="3">
        <f>I117*K117*N117</f>
        <v>2400</v>
      </c>
    </row>
    <row r="118" spans="1:19" s="142" customFormat="1" ht="18" customHeight="1">
      <c r="A118" s="17"/>
      <c r="B118" s="16"/>
      <c r="C118" s="394"/>
      <c r="D118" s="406"/>
      <c r="E118" s="406"/>
      <c r="F118" s="406"/>
      <c r="G118" s="416"/>
      <c r="H118" s="30" t="s">
        <v>206</v>
      </c>
      <c r="I118" s="53">
        <v>350</v>
      </c>
      <c r="J118" s="153" t="s">
        <v>181</v>
      </c>
      <c r="K118" s="61">
        <v>4</v>
      </c>
      <c r="L118" s="153" t="s">
        <v>202</v>
      </c>
      <c r="M118" s="153" t="s">
        <v>39</v>
      </c>
      <c r="N118" s="61">
        <v>2</v>
      </c>
      <c r="O118" s="153" t="s">
        <v>182</v>
      </c>
      <c r="P118" s="153" t="s">
        <v>183</v>
      </c>
      <c r="Q118" s="4">
        <f>I118*K118*N118</f>
        <v>2800</v>
      </c>
    </row>
    <row r="119" spans="1:19" s="117" customFormat="1" ht="18" customHeight="1">
      <c r="A119" s="17"/>
      <c r="B119" s="178"/>
      <c r="C119" s="185" t="s">
        <v>207</v>
      </c>
      <c r="D119" s="186">
        <v>900</v>
      </c>
      <c r="E119" s="186">
        <f>Q119</f>
        <v>900</v>
      </c>
      <c r="F119" s="83">
        <f t="shared" ref="F119:F124" si="21">E119-D119</f>
        <v>0</v>
      </c>
      <c r="G119" s="111">
        <f t="shared" si="18"/>
        <v>0</v>
      </c>
      <c r="H119" s="30" t="s">
        <v>208</v>
      </c>
      <c r="I119" s="55">
        <v>75</v>
      </c>
      <c r="J119" s="166"/>
      <c r="K119" s="175"/>
      <c r="L119" s="176"/>
      <c r="M119" s="166" t="s">
        <v>181</v>
      </c>
      <c r="N119" s="61">
        <v>12</v>
      </c>
      <c r="O119" s="153" t="s">
        <v>189</v>
      </c>
      <c r="P119" s="153" t="s">
        <v>183</v>
      </c>
      <c r="Q119" s="169">
        <f>I119*N119</f>
        <v>900</v>
      </c>
    </row>
    <row r="120" spans="1:19" s="34" customFormat="1" ht="18" customHeight="1">
      <c r="A120" s="10" t="s">
        <v>209</v>
      </c>
      <c r="B120" s="381" t="s">
        <v>210</v>
      </c>
      <c r="C120" s="382"/>
      <c r="D120" s="83">
        <f>D121</f>
        <v>4300</v>
      </c>
      <c r="E120" s="83">
        <f>SUM(E121)</f>
        <v>4300</v>
      </c>
      <c r="F120" s="83">
        <f t="shared" si="21"/>
        <v>0</v>
      </c>
      <c r="G120" s="111">
        <f t="shared" si="18"/>
        <v>0</v>
      </c>
      <c r="H120" s="20"/>
      <c r="I120" s="56"/>
      <c r="J120" s="9"/>
      <c r="K120" s="52"/>
      <c r="L120" s="151"/>
      <c r="M120" s="151"/>
      <c r="N120" s="60"/>
      <c r="O120" s="151"/>
      <c r="P120" s="9"/>
      <c r="Q120" s="3"/>
    </row>
    <row r="121" spans="1:19" s="34" customFormat="1" ht="18" customHeight="1">
      <c r="A121" s="12" t="s">
        <v>211</v>
      </c>
      <c r="B121" s="14" t="s">
        <v>212</v>
      </c>
      <c r="C121" s="109" t="s">
        <v>186</v>
      </c>
      <c r="D121" s="83">
        <f>SUM(D122:D124)</f>
        <v>4300</v>
      </c>
      <c r="E121" s="83">
        <f>SUM(E122:E124)</f>
        <v>4300</v>
      </c>
      <c r="F121" s="83">
        <f t="shared" si="21"/>
        <v>0</v>
      </c>
      <c r="G121" s="111">
        <f t="shared" si="18"/>
        <v>0</v>
      </c>
      <c r="H121" s="20"/>
      <c r="I121" s="56"/>
      <c r="J121" s="8"/>
      <c r="K121" s="55"/>
      <c r="L121" s="160"/>
      <c r="M121" s="160"/>
      <c r="N121" s="51"/>
      <c r="O121" s="160"/>
      <c r="P121" s="8"/>
      <c r="Q121" s="2"/>
    </row>
    <row r="122" spans="1:19" s="142" customFormat="1" ht="18" customHeight="1">
      <c r="A122" s="12"/>
      <c r="B122" s="16"/>
      <c r="C122" s="167" t="s">
        <v>212</v>
      </c>
      <c r="D122" s="83">
        <v>1200</v>
      </c>
      <c r="E122" s="187">
        <f>Q122</f>
        <v>1200</v>
      </c>
      <c r="F122" s="83">
        <f t="shared" si="21"/>
        <v>0</v>
      </c>
      <c r="G122" s="111">
        <f t="shared" si="18"/>
        <v>0</v>
      </c>
      <c r="H122" s="20" t="s">
        <v>213</v>
      </c>
      <c r="I122" s="56">
        <v>100</v>
      </c>
      <c r="J122" s="160"/>
      <c r="K122" s="59"/>
      <c r="L122" s="160"/>
      <c r="M122" s="160" t="s">
        <v>39</v>
      </c>
      <c r="N122" s="51">
        <v>12</v>
      </c>
      <c r="O122" s="160" t="s">
        <v>189</v>
      </c>
      <c r="P122" s="160" t="s">
        <v>183</v>
      </c>
      <c r="Q122" s="2">
        <f>I122*N122</f>
        <v>1200</v>
      </c>
      <c r="S122" s="143"/>
    </row>
    <row r="123" spans="1:19" s="142" customFormat="1" ht="18" customHeight="1">
      <c r="A123" s="12"/>
      <c r="B123" s="16"/>
      <c r="C123" s="188" t="s">
        <v>214</v>
      </c>
      <c r="D123" s="189">
        <v>2500</v>
      </c>
      <c r="E123" s="190">
        <f>SUM(Q123)</f>
        <v>2500</v>
      </c>
      <c r="F123" s="83">
        <f t="shared" si="21"/>
        <v>0</v>
      </c>
      <c r="G123" s="111">
        <f t="shared" si="18"/>
        <v>0</v>
      </c>
      <c r="H123" s="30" t="s">
        <v>215</v>
      </c>
      <c r="I123" s="191">
        <v>500</v>
      </c>
      <c r="J123" s="153"/>
      <c r="K123" s="44"/>
      <c r="L123" s="153"/>
      <c r="M123" s="153" t="s">
        <v>39</v>
      </c>
      <c r="N123" s="168">
        <v>5</v>
      </c>
      <c r="O123" s="153" t="s">
        <v>182</v>
      </c>
      <c r="P123" s="153" t="s">
        <v>183</v>
      </c>
      <c r="Q123" s="4">
        <f>I123*N123</f>
        <v>2500</v>
      </c>
      <c r="R123" s="237"/>
    </row>
    <row r="124" spans="1:19" s="142" customFormat="1" ht="18" customHeight="1">
      <c r="A124" s="192"/>
      <c r="B124" s="178"/>
      <c r="C124" s="13" t="s">
        <v>216</v>
      </c>
      <c r="D124" s="83">
        <v>600</v>
      </c>
      <c r="E124" s="83">
        <f>SUM(Q124)</f>
        <v>600</v>
      </c>
      <c r="F124" s="83">
        <f t="shared" si="21"/>
        <v>0</v>
      </c>
      <c r="G124" s="111">
        <f t="shared" si="18"/>
        <v>0</v>
      </c>
      <c r="H124" s="20" t="s">
        <v>217</v>
      </c>
      <c r="I124" s="55">
        <v>50</v>
      </c>
      <c r="J124" s="160"/>
      <c r="K124" s="59"/>
      <c r="L124" s="160"/>
      <c r="M124" s="160" t="s">
        <v>39</v>
      </c>
      <c r="N124" s="51">
        <v>12</v>
      </c>
      <c r="O124" s="160" t="s">
        <v>189</v>
      </c>
      <c r="P124" s="160" t="s">
        <v>183</v>
      </c>
      <c r="Q124" s="2">
        <f>I124*N124</f>
        <v>600</v>
      </c>
    </row>
    <row r="125" spans="1:19" s="34" customFormat="1" ht="18" customHeight="1">
      <c r="A125" s="433" t="s">
        <v>218</v>
      </c>
      <c r="B125" s="433"/>
      <c r="C125" s="433"/>
      <c r="D125" s="433"/>
      <c r="E125" s="433"/>
      <c r="F125" s="433"/>
      <c r="G125" s="433"/>
      <c r="H125" s="437" t="s">
        <v>219</v>
      </c>
      <c r="I125" s="437"/>
      <c r="J125" s="437"/>
      <c r="K125" s="437"/>
      <c r="L125" s="437"/>
      <c r="M125" s="437"/>
      <c r="N125" s="437"/>
      <c r="O125" s="437"/>
      <c r="P125" s="437"/>
      <c r="Q125" s="437"/>
    </row>
    <row r="126" spans="1:19" s="34" customFormat="1" ht="18" customHeight="1">
      <c r="A126" s="426" t="s">
        <v>220</v>
      </c>
      <c r="B126" s="426"/>
      <c r="C126" s="426"/>
      <c r="D126" s="417" t="s">
        <v>295</v>
      </c>
      <c r="E126" s="417" t="s">
        <v>296</v>
      </c>
      <c r="F126" s="444" t="s">
        <v>221</v>
      </c>
      <c r="G126" s="444"/>
      <c r="H126" s="426" t="s">
        <v>222</v>
      </c>
      <c r="I126" s="426"/>
      <c r="J126" s="426"/>
      <c r="K126" s="426"/>
      <c r="L126" s="426"/>
      <c r="M126" s="426"/>
      <c r="N126" s="426"/>
      <c r="O126" s="426"/>
      <c r="P126" s="426"/>
      <c r="Q126" s="426"/>
    </row>
    <row r="127" spans="1:19" s="34" customFormat="1" ht="18" customHeight="1">
      <c r="A127" s="15" t="s">
        <v>223</v>
      </c>
      <c r="B127" s="15" t="s">
        <v>224</v>
      </c>
      <c r="C127" s="15" t="s">
        <v>225</v>
      </c>
      <c r="D127" s="425"/>
      <c r="E127" s="425"/>
      <c r="F127" s="164" t="s">
        <v>226</v>
      </c>
      <c r="G127" s="164" t="s">
        <v>227</v>
      </c>
      <c r="H127" s="426"/>
      <c r="I127" s="426"/>
      <c r="J127" s="426"/>
      <c r="K127" s="426"/>
      <c r="L127" s="426"/>
      <c r="M127" s="426"/>
      <c r="N127" s="426"/>
      <c r="O127" s="426"/>
      <c r="P127" s="426"/>
      <c r="Q127" s="426"/>
    </row>
    <row r="128" spans="1:19" s="34" customFormat="1" ht="18" customHeight="1">
      <c r="A128" s="10" t="s">
        <v>228</v>
      </c>
      <c r="B128" s="439" t="s">
        <v>210</v>
      </c>
      <c r="C128" s="382"/>
      <c r="D128" s="83">
        <f>D129+D137</f>
        <v>851400</v>
      </c>
      <c r="E128" s="83">
        <f>SUM(E129+E137)</f>
        <v>851399.9280800001</v>
      </c>
      <c r="F128" s="149">
        <f>E128-D128</f>
        <v>-7.1919999900273979E-2</v>
      </c>
      <c r="G128" s="111">
        <f t="shared" ref="G128:G152" si="22">F128/D128*100</f>
        <v>-8.4472633192710802E-6</v>
      </c>
      <c r="H128" s="20"/>
      <c r="I128" s="55"/>
      <c r="J128" s="160"/>
      <c r="K128" s="59"/>
      <c r="L128" s="160"/>
      <c r="M128" s="160"/>
      <c r="N128" s="51"/>
      <c r="O128" s="160"/>
      <c r="P128" s="160"/>
      <c r="Q128" s="2"/>
    </row>
    <row r="129" spans="1:22" s="34" customFormat="1" ht="18" customHeight="1">
      <c r="A129" s="12"/>
      <c r="B129" s="14" t="s">
        <v>228</v>
      </c>
      <c r="C129" s="109" t="s">
        <v>186</v>
      </c>
      <c r="D129" s="83">
        <f>SUM(D130:D136)</f>
        <v>4050</v>
      </c>
      <c r="E129" s="83">
        <f>SUM(E130:E136)</f>
        <v>4050</v>
      </c>
      <c r="F129" s="83">
        <f>E129-D129</f>
        <v>0</v>
      </c>
      <c r="G129" s="111">
        <f t="shared" si="22"/>
        <v>0</v>
      </c>
      <c r="H129" s="20"/>
      <c r="I129" s="51"/>
      <c r="J129" s="160"/>
      <c r="K129" s="55"/>
      <c r="L129" s="160"/>
      <c r="M129" s="160"/>
      <c r="N129" s="51"/>
      <c r="O129" s="160"/>
      <c r="P129" s="160"/>
      <c r="Q129" s="7"/>
    </row>
    <row r="130" spans="1:22" s="34" customFormat="1" ht="18" customHeight="1">
      <c r="A130" s="35"/>
      <c r="B130" s="35"/>
      <c r="C130" s="392" t="s">
        <v>229</v>
      </c>
      <c r="D130" s="395">
        <v>1300</v>
      </c>
      <c r="E130" s="395">
        <f>SUM(Q130:Q132)</f>
        <v>1300</v>
      </c>
      <c r="F130" s="451">
        <f>E130-D130</f>
        <v>0</v>
      </c>
      <c r="G130" s="415">
        <f>F130/D130*100</f>
        <v>0</v>
      </c>
      <c r="H130" s="25" t="s">
        <v>230</v>
      </c>
      <c r="I130" s="52">
        <v>200</v>
      </c>
      <c r="J130" s="151"/>
      <c r="K130" s="60"/>
      <c r="L130" s="151"/>
      <c r="M130" s="231" t="s">
        <v>42</v>
      </c>
      <c r="N130" s="60">
        <v>1</v>
      </c>
      <c r="O130" s="151" t="s">
        <v>182</v>
      </c>
      <c r="P130" s="151" t="s">
        <v>183</v>
      </c>
      <c r="Q130" s="3">
        <f>I130*N130</f>
        <v>200</v>
      </c>
      <c r="R130" s="117"/>
      <c r="S130" s="122"/>
    </row>
    <row r="131" spans="1:22" s="34" customFormat="1" ht="18" customHeight="1">
      <c r="A131" s="35"/>
      <c r="B131" s="35"/>
      <c r="C131" s="393"/>
      <c r="D131" s="396"/>
      <c r="E131" s="396"/>
      <c r="F131" s="452"/>
      <c r="G131" s="434"/>
      <c r="H131" s="28" t="s">
        <v>280</v>
      </c>
      <c r="I131" s="53">
        <v>150</v>
      </c>
      <c r="J131" s="232"/>
      <c r="K131" s="168"/>
      <c r="L131" s="232"/>
      <c r="M131" s="232" t="s">
        <v>279</v>
      </c>
      <c r="N131" s="168">
        <v>4</v>
      </c>
      <c r="O131" s="232" t="s">
        <v>277</v>
      </c>
      <c r="P131" s="236" t="s">
        <v>278</v>
      </c>
      <c r="Q131" s="169">
        <f>I131*N131</f>
        <v>600</v>
      </c>
      <c r="R131" s="117"/>
      <c r="S131" s="122"/>
    </row>
    <row r="132" spans="1:22" s="34" customFormat="1" ht="18" customHeight="1">
      <c r="A132" s="35"/>
      <c r="B132" s="35"/>
      <c r="C132" s="394"/>
      <c r="D132" s="397"/>
      <c r="E132" s="397"/>
      <c r="F132" s="453"/>
      <c r="G132" s="416"/>
      <c r="H132" s="28" t="s">
        <v>231</v>
      </c>
      <c r="I132" s="53">
        <v>500</v>
      </c>
      <c r="J132" s="152"/>
      <c r="K132" s="168"/>
      <c r="L132" s="152"/>
      <c r="M132" s="152" t="s">
        <v>181</v>
      </c>
      <c r="N132" s="168">
        <v>1</v>
      </c>
      <c r="O132" s="152" t="s">
        <v>182</v>
      </c>
      <c r="P132" s="152" t="s">
        <v>183</v>
      </c>
      <c r="Q132" s="169">
        <f>I132*N132</f>
        <v>500</v>
      </c>
      <c r="R132" s="117"/>
      <c r="S132" s="122"/>
    </row>
    <row r="133" spans="1:22" s="34" customFormat="1" ht="18" customHeight="1">
      <c r="A133" s="35"/>
      <c r="B133" s="35"/>
      <c r="C133" s="392" t="s">
        <v>232</v>
      </c>
      <c r="D133" s="395">
        <v>2250</v>
      </c>
      <c r="E133" s="395">
        <f>SUM(Q133:Q135)</f>
        <v>2250</v>
      </c>
      <c r="F133" s="451">
        <f>E133-D133</f>
        <v>0</v>
      </c>
      <c r="G133" s="415">
        <f>F133/D133*100</f>
        <v>0</v>
      </c>
      <c r="H133" s="25" t="s">
        <v>233</v>
      </c>
      <c r="I133" s="193">
        <v>50</v>
      </c>
      <c r="J133" s="231" t="s">
        <v>276</v>
      </c>
      <c r="K133" s="43">
        <v>2</v>
      </c>
      <c r="L133" s="151" t="s">
        <v>182</v>
      </c>
      <c r="M133" s="151"/>
      <c r="N133" s="60"/>
      <c r="O133" s="151"/>
      <c r="P133" s="9" t="s">
        <v>40</v>
      </c>
      <c r="Q133" s="3">
        <f>I133*K133</f>
        <v>100</v>
      </c>
      <c r="R133" s="34" t="s">
        <v>94</v>
      </c>
      <c r="S133" s="122"/>
    </row>
    <row r="134" spans="1:22" s="34" customFormat="1" ht="18" customHeight="1">
      <c r="A134" s="35"/>
      <c r="B134" s="35"/>
      <c r="C134" s="393"/>
      <c r="D134" s="396"/>
      <c r="E134" s="396"/>
      <c r="F134" s="452"/>
      <c r="G134" s="434"/>
      <c r="H134" s="28" t="s">
        <v>281</v>
      </c>
      <c r="I134" s="191">
        <v>200</v>
      </c>
      <c r="J134" s="232" t="s">
        <v>39</v>
      </c>
      <c r="K134" s="58">
        <v>4</v>
      </c>
      <c r="L134" s="232" t="s">
        <v>277</v>
      </c>
      <c r="M134" s="232"/>
      <c r="N134" s="168"/>
      <c r="O134" s="232"/>
      <c r="P134" s="234" t="s">
        <v>278</v>
      </c>
      <c r="Q134" s="235">
        <f>I134*K134</f>
        <v>800</v>
      </c>
      <c r="S134" s="122"/>
    </row>
    <row r="135" spans="1:22" s="34" customFormat="1" ht="18" customHeight="1">
      <c r="A135" s="35"/>
      <c r="B135" s="35"/>
      <c r="C135" s="393"/>
      <c r="D135" s="396"/>
      <c r="E135" s="396"/>
      <c r="F135" s="452"/>
      <c r="G135" s="434"/>
      <c r="H135" s="28" t="s">
        <v>234</v>
      </c>
      <c r="I135" s="191">
        <v>270</v>
      </c>
      <c r="J135" s="152"/>
      <c r="K135" s="58"/>
      <c r="L135" s="152"/>
      <c r="M135" s="152" t="s">
        <v>39</v>
      </c>
      <c r="N135" s="168">
        <v>5</v>
      </c>
      <c r="O135" s="152" t="s">
        <v>235</v>
      </c>
      <c r="P135" s="152" t="s">
        <v>183</v>
      </c>
      <c r="Q135" s="169">
        <f>I135*N135</f>
        <v>1350</v>
      </c>
      <c r="S135" s="122"/>
    </row>
    <row r="136" spans="1:22" s="142" customFormat="1" ht="18" customHeight="1">
      <c r="A136" s="35"/>
      <c r="B136" s="194"/>
      <c r="C136" s="195" t="s">
        <v>236</v>
      </c>
      <c r="D136" s="146">
        <v>500</v>
      </c>
      <c r="E136" s="146">
        <f>SUM(Q136:Q136)</f>
        <v>500</v>
      </c>
      <c r="F136" s="149">
        <f t="shared" ref="F136:F146" si="23">E136-D136</f>
        <v>0</v>
      </c>
      <c r="G136" s="150">
        <f>F136/D136*100</f>
        <v>0</v>
      </c>
      <c r="H136" s="20" t="s">
        <v>237</v>
      </c>
      <c r="I136" s="55">
        <v>100</v>
      </c>
      <c r="J136" s="160" t="s">
        <v>39</v>
      </c>
      <c r="K136" s="59">
        <v>5</v>
      </c>
      <c r="L136" s="160" t="s">
        <v>182</v>
      </c>
      <c r="M136" s="160"/>
      <c r="N136" s="51"/>
      <c r="O136" s="160"/>
      <c r="P136" s="160" t="s">
        <v>40</v>
      </c>
      <c r="Q136" s="2">
        <f t="shared" ref="Q136" si="24">I136*K136</f>
        <v>500</v>
      </c>
      <c r="S136" s="162"/>
    </row>
    <row r="137" spans="1:22" s="34" customFormat="1" ht="18" customHeight="1">
      <c r="A137" s="35"/>
      <c r="B137" s="419" t="s">
        <v>265</v>
      </c>
      <c r="C137" s="290" t="s">
        <v>0</v>
      </c>
      <c r="D137" s="291">
        <f>SUM(D138:D147)</f>
        <v>847350</v>
      </c>
      <c r="E137" s="291">
        <f>SUM(E138:E147)</f>
        <v>847349.9280800001</v>
      </c>
      <c r="F137" s="292">
        <f t="shared" si="23"/>
        <v>-7.1919999900273979E-2</v>
      </c>
      <c r="G137" s="293">
        <f>F137/D137*100</f>
        <v>-8.4876379182479464E-6</v>
      </c>
      <c r="H137" s="294"/>
      <c r="I137" s="295"/>
      <c r="J137" s="296"/>
      <c r="K137" s="297"/>
      <c r="L137" s="296"/>
      <c r="M137" s="296"/>
      <c r="N137" s="298"/>
      <c r="O137" s="296"/>
      <c r="P137" s="296"/>
      <c r="Q137" s="299"/>
      <c r="S137" s="122"/>
    </row>
    <row r="138" spans="1:22" s="34" customFormat="1" ht="18" customHeight="1">
      <c r="A138" s="35"/>
      <c r="B138" s="421"/>
      <c r="C138" s="464" t="s">
        <v>238</v>
      </c>
      <c r="D138" s="466">
        <v>113940</v>
      </c>
      <c r="E138" s="466">
        <f>Q138+Q139</f>
        <v>113940</v>
      </c>
      <c r="F138" s="468">
        <f>E138-D138</f>
        <v>0</v>
      </c>
      <c r="G138" s="407">
        <f t="shared" ref="G138:G147" si="25">F138/D138*100</f>
        <v>0</v>
      </c>
      <c r="H138" s="300" t="s">
        <v>302</v>
      </c>
      <c r="I138" s="301">
        <v>1940</v>
      </c>
      <c r="J138" s="302"/>
      <c r="K138" s="303"/>
      <c r="L138" s="302"/>
      <c r="M138" s="302" t="s">
        <v>39</v>
      </c>
      <c r="N138" s="304">
        <v>50</v>
      </c>
      <c r="O138" s="302" t="s">
        <v>43</v>
      </c>
      <c r="P138" s="305" t="s">
        <v>88</v>
      </c>
      <c r="Q138" s="306">
        <f>I138*N138</f>
        <v>97000</v>
      </c>
      <c r="S138" s="122"/>
    </row>
    <row r="139" spans="1:22" s="34" customFormat="1" ht="18" customHeight="1">
      <c r="A139" s="35"/>
      <c r="B139" s="241"/>
      <c r="C139" s="465"/>
      <c r="D139" s="467"/>
      <c r="E139" s="467"/>
      <c r="F139" s="469"/>
      <c r="G139" s="409"/>
      <c r="H139" s="307" t="s">
        <v>303</v>
      </c>
      <c r="I139" s="308">
        <v>847</v>
      </c>
      <c r="J139" s="309"/>
      <c r="K139" s="310"/>
      <c r="L139" s="309"/>
      <c r="M139" s="287" t="s">
        <v>39</v>
      </c>
      <c r="N139" s="311">
        <v>20</v>
      </c>
      <c r="O139" s="309" t="s">
        <v>43</v>
      </c>
      <c r="P139" s="312" t="s">
        <v>88</v>
      </c>
      <c r="Q139" s="313">
        <f>I139*N139</f>
        <v>16940</v>
      </c>
      <c r="S139" s="122"/>
    </row>
    <row r="140" spans="1:22" s="34" customFormat="1" ht="18" customHeight="1">
      <c r="A140" s="12"/>
      <c r="B140" s="110"/>
      <c r="C140" s="314" t="s">
        <v>261</v>
      </c>
      <c r="D140" s="315">
        <v>132211</v>
      </c>
      <c r="E140" s="316">
        <f>Q140</f>
        <v>132211.008</v>
      </c>
      <c r="F140" s="317">
        <f t="shared" si="23"/>
        <v>8.0000000016298145E-3</v>
      </c>
      <c r="G140" s="293">
        <f t="shared" si="25"/>
        <v>6.0509337359446747E-6</v>
      </c>
      <c r="H140" s="294" t="s">
        <v>262</v>
      </c>
      <c r="I140" s="318">
        <v>11017.584000000001</v>
      </c>
      <c r="J140" s="117"/>
      <c r="K140" s="117"/>
      <c r="L140" s="117"/>
      <c r="M140" s="296" t="s">
        <v>39</v>
      </c>
      <c r="N140" s="117">
        <v>12</v>
      </c>
      <c r="O140" s="319" t="s">
        <v>59</v>
      </c>
      <c r="P140" s="320" t="s">
        <v>88</v>
      </c>
      <c r="Q140" s="299">
        <f>I140*N140</f>
        <v>132211.008</v>
      </c>
      <c r="R140" s="122"/>
      <c r="S140" s="122"/>
      <c r="T140" s="122"/>
    </row>
    <row r="141" spans="1:22" s="34" customFormat="1" ht="18" customHeight="1">
      <c r="A141" s="12"/>
      <c r="B141" s="110"/>
      <c r="C141" s="321" t="s">
        <v>239</v>
      </c>
      <c r="D141" s="316">
        <v>33770</v>
      </c>
      <c r="E141" s="316">
        <f t="shared" ref="E141:E147" si="26">Q141</f>
        <v>33770</v>
      </c>
      <c r="F141" s="322">
        <f t="shared" si="23"/>
        <v>0</v>
      </c>
      <c r="G141" s="293">
        <f>F141/D141*100</f>
        <v>0</v>
      </c>
      <c r="H141" s="323" t="s">
        <v>240</v>
      </c>
      <c r="I141" s="295">
        <v>3377</v>
      </c>
      <c r="J141" s="296"/>
      <c r="K141" s="298"/>
      <c r="L141" s="296"/>
      <c r="M141" s="296" t="s">
        <v>42</v>
      </c>
      <c r="N141" s="298">
        <v>10</v>
      </c>
      <c r="O141" s="296" t="s">
        <v>59</v>
      </c>
      <c r="P141" s="296" t="s">
        <v>88</v>
      </c>
      <c r="Q141" s="299">
        <f t="shared" ref="Q141:Q144" si="27">I141*N141</f>
        <v>33770</v>
      </c>
      <c r="R141" s="122"/>
      <c r="S141" s="122"/>
      <c r="T141" s="122"/>
    </row>
    <row r="142" spans="1:22" s="34" customFormat="1" ht="18" customHeight="1">
      <c r="A142" s="12"/>
      <c r="B142" s="16"/>
      <c r="C142" s="324" t="s">
        <v>241</v>
      </c>
      <c r="D142" s="316">
        <v>105377</v>
      </c>
      <c r="E142" s="316">
        <f t="shared" si="26"/>
        <v>105376.92</v>
      </c>
      <c r="F142" s="322">
        <f t="shared" si="23"/>
        <v>-8.000000000174623E-2</v>
      </c>
      <c r="G142" s="293">
        <f>F142/D142*100</f>
        <v>-7.5917894798434416E-5</v>
      </c>
      <c r="H142" s="323" t="s">
        <v>242</v>
      </c>
      <c r="I142" s="325">
        <v>8781.41</v>
      </c>
      <c r="J142" s="296"/>
      <c r="K142" s="297"/>
      <c r="L142" s="296"/>
      <c r="M142" s="296" t="s">
        <v>42</v>
      </c>
      <c r="N142" s="298">
        <v>12</v>
      </c>
      <c r="O142" s="296" t="s">
        <v>59</v>
      </c>
      <c r="P142" s="296" t="s">
        <v>88</v>
      </c>
      <c r="Q142" s="299">
        <f t="shared" si="27"/>
        <v>105376.92</v>
      </c>
      <c r="R142" s="122"/>
      <c r="S142" s="122"/>
      <c r="T142" s="122"/>
      <c r="V142" s="162"/>
    </row>
    <row r="143" spans="1:22" s="34" customFormat="1" ht="18" customHeight="1">
      <c r="A143" s="12"/>
      <c r="B143" s="16"/>
      <c r="C143" s="324" t="s">
        <v>243</v>
      </c>
      <c r="D143" s="316">
        <v>268458</v>
      </c>
      <c r="E143" s="316">
        <f t="shared" si="26"/>
        <v>268458</v>
      </c>
      <c r="F143" s="326">
        <f t="shared" si="23"/>
        <v>0</v>
      </c>
      <c r="G143" s="293">
        <f>F143/D143*100</f>
        <v>0</v>
      </c>
      <c r="H143" s="323" t="s">
        <v>244</v>
      </c>
      <c r="I143" s="325">
        <v>22371.5</v>
      </c>
      <c r="J143" s="296"/>
      <c r="K143" s="297"/>
      <c r="L143" s="296"/>
      <c r="M143" s="296" t="s">
        <v>42</v>
      </c>
      <c r="N143" s="298">
        <v>12</v>
      </c>
      <c r="O143" s="296" t="s">
        <v>59</v>
      </c>
      <c r="P143" s="296" t="s">
        <v>88</v>
      </c>
      <c r="Q143" s="299">
        <f t="shared" si="27"/>
        <v>268458</v>
      </c>
      <c r="R143" s="122"/>
      <c r="S143" s="122"/>
      <c r="T143" s="122"/>
      <c r="V143" s="162"/>
    </row>
    <row r="144" spans="1:22" s="34" customFormat="1" ht="18" customHeight="1">
      <c r="A144" s="12"/>
      <c r="B144" s="16"/>
      <c r="C144" s="327" t="s">
        <v>245</v>
      </c>
      <c r="D144" s="316">
        <v>149920</v>
      </c>
      <c r="E144" s="316">
        <f t="shared" si="26"/>
        <v>149920.00008</v>
      </c>
      <c r="F144" s="292">
        <f t="shared" si="23"/>
        <v>7.9999997979030013E-5</v>
      </c>
      <c r="G144" s="293">
        <f>F144/D144*100</f>
        <v>5.3361791608211049E-8</v>
      </c>
      <c r="H144" s="323" t="s">
        <v>246</v>
      </c>
      <c r="I144" s="325">
        <v>12493.333339999999</v>
      </c>
      <c r="J144" s="296"/>
      <c r="K144" s="297"/>
      <c r="L144" s="296"/>
      <c r="M144" s="296" t="s">
        <v>42</v>
      </c>
      <c r="N144" s="298">
        <v>12</v>
      </c>
      <c r="O144" s="296" t="s">
        <v>59</v>
      </c>
      <c r="P144" s="296" t="s">
        <v>88</v>
      </c>
      <c r="Q144" s="299">
        <f t="shared" si="27"/>
        <v>149920.00008</v>
      </c>
      <c r="R144" s="122"/>
      <c r="S144" s="122"/>
      <c r="T144" s="122"/>
    </row>
    <row r="145" spans="1:21" s="34" customFormat="1" ht="18" customHeight="1">
      <c r="A145" s="12"/>
      <c r="B145" s="16"/>
      <c r="C145" s="324" t="s">
        <v>247</v>
      </c>
      <c r="D145" s="316">
        <v>3000</v>
      </c>
      <c r="E145" s="316">
        <f t="shared" si="26"/>
        <v>3000</v>
      </c>
      <c r="F145" s="326">
        <f t="shared" si="23"/>
        <v>0</v>
      </c>
      <c r="G145" s="293">
        <f>F145/D145*100</f>
        <v>0</v>
      </c>
      <c r="H145" s="323" t="s">
        <v>248</v>
      </c>
      <c r="I145" s="295">
        <v>150</v>
      </c>
      <c r="J145" s="296"/>
      <c r="K145" s="298"/>
      <c r="L145" s="296"/>
      <c r="M145" s="296" t="s">
        <v>39</v>
      </c>
      <c r="N145" s="298">
        <v>20</v>
      </c>
      <c r="O145" s="296" t="s">
        <v>43</v>
      </c>
      <c r="P145" s="296" t="s">
        <v>88</v>
      </c>
      <c r="Q145" s="299">
        <f>I145*N145</f>
        <v>3000</v>
      </c>
    </row>
    <row r="146" spans="1:21" s="34" customFormat="1" ht="18" customHeight="1">
      <c r="A146" s="12"/>
      <c r="B146" s="196"/>
      <c r="C146" s="324" t="s">
        <v>290</v>
      </c>
      <c r="D146" s="291">
        <v>15000</v>
      </c>
      <c r="E146" s="291">
        <v>15000</v>
      </c>
      <c r="F146" s="326">
        <f t="shared" si="23"/>
        <v>0</v>
      </c>
      <c r="G146" s="293">
        <v>0</v>
      </c>
      <c r="H146" s="323" t="s">
        <v>291</v>
      </c>
      <c r="I146" s="295"/>
      <c r="J146" s="296"/>
      <c r="K146" s="298"/>
      <c r="L146" s="296"/>
      <c r="M146" s="296"/>
      <c r="N146" s="298"/>
      <c r="O146" s="296"/>
      <c r="P146" s="296"/>
      <c r="Q146" s="299">
        <v>15000</v>
      </c>
    </row>
    <row r="147" spans="1:21" s="142" customFormat="1" ht="18" customHeight="1">
      <c r="A147" s="12"/>
      <c r="B147" s="196"/>
      <c r="C147" s="324" t="s">
        <v>254</v>
      </c>
      <c r="D147" s="291">
        <v>25674</v>
      </c>
      <c r="E147" s="291">
        <f t="shared" si="26"/>
        <v>25674</v>
      </c>
      <c r="F147" s="326">
        <f t="shared" ref="F147" si="28">E147-D147</f>
        <v>0</v>
      </c>
      <c r="G147" s="328">
        <f t="shared" si="25"/>
        <v>0</v>
      </c>
      <c r="H147" s="329" t="s">
        <v>255</v>
      </c>
      <c r="I147" s="330">
        <v>1167</v>
      </c>
      <c r="J147" s="296" t="s">
        <v>39</v>
      </c>
      <c r="K147" s="331">
        <v>2</v>
      </c>
      <c r="L147" s="332" t="s">
        <v>43</v>
      </c>
      <c r="M147" s="333" t="s">
        <v>42</v>
      </c>
      <c r="N147" s="334">
        <v>11</v>
      </c>
      <c r="O147" s="332" t="s">
        <v>59</v>
      </c>
      <c r="P147" s="332" t="s">
        <v>88</v>
      </c>
      <c r="Q147" s="335">
        <f>I147*K147*N147</f>
        <v>25674</v>
      </c>
    </row>
    <row r="148" spans="1:21" ht="18" customHeight="1">
      <c r="A148" s="10" t="s">
        <v>249</v>
      </c>
      <c r="B148" s="381" t="s">
        <v>210</v>
      </c>
      <c r="C148" s="463"/>
      <c r="D148" s="146">
        <f>D149</f>
        <v>300</v>
      </c>
      <c r="E148" s="146">
        <f>E149</f>
        <v>300</v>
      </c>
      <c r="F148" s="126">
        <f t="shared" ref="F148:F153" si="29">E148-D148</f>
        <v>0</v>
      </c>
      <c r="G148" s="100">
        <f t="shared" si="22"/>
        <v>0</v>
      </c>
      <c r="H148" s="65"/>
      <c r="I148" s="66"/>
      <c r="J148" s="159"/>
      <c r="K148" s="66"/>
      <c r="L148" s="159"/>
      <c r="M148" s="159"/>
      <c r="N148" s="66"/>
      <c r="O148" s="159"/>
      <c r="P148" s="159"/>
      <c r="Q148" s="67"/>
      <c r="R148" s="230"/>
      <c r="S148" s="230"/>
      <c r="T148" s="119"/>
    </row>
    <row r="149" spans="1:21" ht="18" customHeight="1">
      <c r="A149" s="63"/>
      <c r="B149" s="14" t="s">
        <v>249</v>
      </c>
      <c r="C149" s="109" t="s">
        <v>186</v>
      </c>
      <c r="D149" s="68">
        <f>D150</f>
        <v>300</v>
      </c>
      <c r="E149" s="68">
        <f>E150</f>
        <v>300</v>
      </c>
      <c r="F149" s="141">
        <f t="shared" si="29"/>
        <v>0</v>
      </c>
      <c r="G149" s="100">
        <f t="shared" si="22"/>
        <v>0</v>
      </c>
      <c r="H149" s="65"/>
      <c r="I149" s="66"/>
      <c r="J149" s="159"/>
      <c r="K149" s="66"/>
      <c r="L149" s="159"/>
      <c r="M149" s="159"/>
      <c r="N149" s="66"/>
      <c r="O149" s="159"/>
      <c r="P149" s="159"/>
      <c r="Q149" s="67"/>
    </row>
    <row r="150" spans="1:21" ht="18" customHeight="1">
      <c r="A150" s="63"/>
      <c r="B150" s="63"/>
      <c r="C150" s="13" t="s">
        <v>249</v>
      </c>
      <c r="D150" s="68">
        <v>300</v>
      </c>
      <c r="E150" s="68">
        <f>Q150</f>
        <v>300</v>
      </c>
      <c r="F150" s="141">
        <f t="shared" si="29"/>
        <v>0</v>
      </c>
      <c r="G150" s="111">
        <f t="shared" si="22"/>
        <v>0</v>
      </c>
      <c r="H150" s="20" t="s">
        <v>250</v>
      </c>
      <c r="I150" s="66"/>
      <c r="J150" s="159"/>
      <c r="K150" s="66"/>
      <c r="L150" s="159"/>
      <c r="M150" s="159"/>
      <c r="N150" s="66"/>
      <c r="O150" s="159"/>
      <c r="P150" s="159"/>
      <c r="Q150" s="197">
        <v>300</v>
      </c>
    </row>
    <row r="151" spans="1:21" ht="18" customHeight="1">
      <c r="A151" s="417" t="s">
        <v>264</v>
      </c>
      <c r="B151" s="381" t="s">
        <v>210</v>
      </c>
      <c r="C151" s="382"/>
      <c r="D151" s="68">
        <f>D152</f>
        <v>2129</v>
      </c>
      <c r="E151" s="68">
        <f>E152</f>
        <v>2129</v>
      </c>
      <c r="F151" s="145">
        <f t="shared" ref="F151" si="30">E151-D151</f>
        <v>0</v>
      </c>
      <c r="G151" s="111">
        <f t="shared" si="22"/>
        <v>0</v>
      </c>
      <c r="H151" s="198"/>
      <c r="I151" s="66"/>
      <c r="J151" s="159"/>
      <c r="K151" s="66"/>
      <c r="L151" s="159"/>
      <c r="M151" s="159"/>
      <c r="N151" s="66"/>
      <c r="O151" s="159"/>
      <c r="P151" s="159"/>
      <c r="Q151" s="67"/>
    </row>
    <row r="152" spans="1:21" ht="18" customHeight="1">
      <c r="A152" s="418"/>
      <c r="B152" s="419" t="s">
        <v>138</v>
      </c>
      <c r="C152" s="109" t="s">
        <v>186</v>
      </c>
      <c r="D152" s="68">
        <f>D153+D154</f>
        <v>2129</v>
      </c>
      <c r="E152" s="68">
        <f>E153+E154</f>
        <v>2129</v>
      </c>
      <c r="F152" s="145">
        <f>E152-D152</f>
        <v>0</v>
      </c>
      <c r="G152" s="111">
        <f t="shared" si="22"/>
        <v>0</v>
      </c>
      <c r="H152" s="198"/>
      <c r="I152" s="66"/>
      <c r="J152" s="159"/>
      <c r="K152" s="66"/>
      <c r="L152" s="159"/>
      <c r="M152" s="159"/>
      <c r="N152" s="66"/>
      <c r="O152" s="159"/>
      <c r="P152" s="159"/>
      <c r="Q152" s="67"/>
    </row>
    <row r="153" spans="1:21" s="144" customFormat="1" ht="18" customHeight="1">
      <c r="A153" s="63"/>
      <c r="B153" s="420"/>
      <c r="C153" s="64" t="s">
        <v>251</v>
      </c>
      <c r="D153" s="68">
        <v>832</v>
      </c>
      <c r="E153" s="68">
        <f>Q153</f>
        <v>832</v>
      </c>
      <c r="F153" s="145">
        <f t="shared" si="29"/>
        <v>0</v>
      </c>
      <c r="G153" s="111">
        <f t="shared" ref="G153" si="31">F153/D153*100</f>
        <v>0</v>
      </c>
      <c r="H153" s="20" t="s">
        <v>252</v>
      </c>
      <c r="I153" s="66"/>
      <c r="J153" s="159"/>
      <c r="K153" s="66"/>
      <c r="L153" s="159"/>
      <c r="M153" s="159"/>
      <c r="N153" s="66"/>
      <c r="O153" s="159"/>
      <c r="P153" s="159"/>
      <c r="Q153" s="197">
        <v>832</v>
      </c>
    </row>
    <row r="154" spans="1:21" s="163" customFormat="1" ht="18" customHeight="1">
      <c r="A154" s="223"/>
      <c r="B154" s="224"/>
      <c r="C154" s="195" t="s">
        <v>253</v>
      </c>
      <c r="D154" s="225">
        <v>1297</v>
      </c>
      <c r="E154" s="225">
        <f>Q154</f>
        <v>1297</v>
      </c>
      <c r="F154" s="206">
        <f>E154-D154</f>
        <v>0</v>
      </c>
      <c r="G154" s="226">
        <f>F154/D154*100</f>
        <v>0</v>
      </c>
      <c r="H154" s="148" t="s">
        <v>275</v>
      </c>
      <c r="I154" s="217"/>
      <c r="J154" s="218"/>
      <c r="K154" s="219"/>
      <c r="L154" s="218"/>
      <c r="M154" s="218"/>
      <c r="N154" s="219"/>
      <c r="O154" s="218"/>
      <c r="P154" s="218"/>
      <c r="Q154" s="220">
        <v>1297</v>
      </c>
      <c r="R154" s="215"/>
    </row>
    <row r="158" spans="1:21">
      <c r="U158" t="s">
        <v>263</v>
      </c>
    </row>
  </sheetData>
  <mergeCells count="143">
    <mergeCell ref="H41:Q42"/>
    <mergeCell ref="H126:Q127"/>
    <mergeCell ref="H125:Q125"/>
    <mergeCell ref="D105:D106"/>
    <mergeCell ref="D107:D112"/>
    <mergeCell ref="E97:E98"/>
    <mergeCell ref="G107:G112"/>
    <mergeCell ref="E105:E106"/>
    <mergeCell ref="F105:F106"/>
    <mergeCell ref="E107:E112"/>
    <mergeCell ref="F107:F112"/>
    <mergeCell ref="H97:Q98"/>
    <mergeCell ref="G105:G106"/>
    <mergeCell ref="A125:G125"/>
    <mergeCell ref="D117:D118"/>
    <mergeCell ref="D48:D52"/>
    <mergeCell ref="E48:E52"/>
    <mergeCell ref="F114:F116"/>
    <mergeCell ref="G114:G116"/>
    <mergeCell ref="H96:Q96"/>
    <mergeCell ref="H64:Q65"/>
    <mergeCell ref="H63:Q63"/>
    <mergeCell ref="B148:C148"/>
    <mergeCell ref="F97:G97"/>
    <mergeCell ref="E126:E127"/>
    <mergeCell ref="B128:C128"/>
    <mergeCell ref="D126:D127"/>
    <mergeCell ref="E64:E65"/>
    <mergeCell ref="F64:G64"/>
    <mergeCell ref="C105:C106"/>
    <mergeCell ref="D69:D79"/>
    <mergeCell ref="C80:C88"/>
    <mergeCell ref="D80:D88"/>
    <mergeCell ref="E80:E88"/>
    <mergeCell ref="F80:F88"/>
    <mergeCell ref="G80:G88"/>
    <mergeCell ref="C138:C139"/>
    <mergeCell ref="D138:D139"/>
    <mergeCell ref="E138:E139"/>
    <mergeCell ref="F138:F139"/>
    <mergeCell ref="G138:G139"/>
    <mergeCell ref="F133:F135"/>
    <mergeCell ref="G133:G135"/>
    <mergeCell ref="D133:D135"/>
    <mergeCell ref="C133:C135"/>
    <mergeCell ref="F126:G126"/>
    <mergeCell ref="B14:C14"/>
    <mergeCell ref="B40:C40"/>
    <mergeCell ref="B53:C53"/>
    <mergeCell ref="E133:E135"/>
    <mergeCell ref="F117:F118"/>
    <mergeCell ref="G117:G118"/>
    <mergeCell ref="E117:E118"/>
    <mergeCell ref="C117:C118"/>
    <mergeCell ref="B120:C120"/>
    <mergeCell ref="E41:E42"/>
    <mergeCell ref="A39:G39"/>
    <mergeCell ref="G90:G94"/>
    <mergeCell ref="F69:F79"/>
    <mergeCell ref="F90:F94"/>
    <mergeCell ref="A63:G63"/>
    <mergeCell ref="B48:B52"/>
    <mergeCell ref="C48:C52"/>
    <mergeCell ref="G130:G132"/>
    <mergeCell ref="F130:F132"/>
    <mergeCell ref="F48:F52"/>
    <mergeCell ref="G48:G52"/>
    <mergeCell ref="C114:C116"/>
    <mergeCell ref="D114:D116"/>
    <mergeCell ref="E114:E116"/>
    <mergeCell ref="A1:Q1"/>
    <mergeCell ref="A4:C4"/>
    <mergeCell ref="H4:Q5"/>
    <mergeCell ref="A3:G3"/>
    <mergeCell ref="H3:Q3"/>
    <mergeCell ref="E4:E5"/>
    <mergeCell ref="F4:G4"/>
    <mergeCell ref="D4:D5"/>
    <mergeCell ref="B7:C7"/>
    <mergeCell ref="A6:C6"/>
    <mergeCell ref="H39:Q39"/>
    <mergeCell ref="N38:O38"/>
    <mergeCell ref="N16:O16"/>
    <mergeCell ref="N26:O26"/>
    <mergeCell ref="N27:O27"/>
    <mergeCell ref="N28:O28"/>
    <mergeCell ref="N29:O29"/>
    <mergeCell ref="N30:O30"/>
    <mergeCell ref="N18:O18"/>
    <mergeCell ref="N23:O23"/>
    <mergeCell ref="N24:O24"/>
    <mergeCell ref="N19:O19"/>
    <mergeCell ref="N20:O20"/>
    <mergeCell ref="N21:O21"/>
    <mergeCell ref="N22:O22"/>
    <mergeCell ref="N35:O35"/>
    <mergeCell ref="N17:O17"/>
    <mergeCell ref="N32:O32"/>
    <mergeCell ref="N33:O33"/>
    <mergeCell ref="N34:O34"/>
    <mergeCell ref="N31:O31"/>
    <mergeCell ref="A151:A152"/>
    <mergeCell ref="B152:B153"/>
    <mergeCell ref="B137:B138"/>
    <mergeCell ref="A41:C41"/>
    <mergeCell ref="D41:D42"/>
    <mergeCell ref="A126:C126"/>
    <mergeCell ref="A64:C64"/>
    <mergeCell ref="A66:C66"/>
    <mergeCell ref="B67:C67"/>
    <mergeCell ref="B151:C151"/>
    <mergeCell ref="B46:C46"/>
    <mergeCell ref="B43:C43"/>
    <mergeCell ref="C107:C112"/>
    <mergeCell ref="C90:C94"/>
    <mergeCell ref="C69:C79"/>
    <mergeCell ref="A96:G96"/>
    <mergeCell ref="E90:E94"/>
    <mergeCell ref="E69:E79"/>
    <mergeCell ref="A97:C97"/>
    <mergeCell ref="D97:D98"/>
    <mergeCell ref="D90:D94"/>
    <mergeCell ref="G69:G79"/>
    <mergeCell ref="D64:D65"/>
    <mergeCell ref="F41:G41"/>
    <mergeCell ref="C130:C132"/>
    <mergeCell ref="D130:D132"/>
    <mergeCell ref="E130:E132"/>
    <mergeCell ref="C16:C25"/>
    <mergeCell ref="C26:C37"/>
    <mergeCell ref="D16:D25"/>
    <mergeCell ref="E16:E25"/>
    <mergeCell ref="F16:F25"/>
    <mergeCell ref="G16:G25"/>
    <mergeCell ref="D26:D37"/>
    <mergeCell ref="E26:E37"/>
    <mergeCell ref="F26:F37"/>
    <mergeCell ref="G26:G37"/>
    <mergeCell ref="C101:C102"/>
    <mergeCell ref="D101:D102"/>
    <mergeCell ref="E101:E102"/>
    <mergeCell ref="F101:F102"/>
    <mergeCell ref="G101:G102"/>
  </mergeCells>
  <phoneticPr fontId="1" type="noConversion"/>
  <pageMargins left="0.98" right="0.77" top="0.64" bottom="0.2" header="0.59055118110236227" footer="0.26"/>
  <pageSetup paperSize="9" scale="90" orientation="landscape" r:id="rId1"/>
  <headerFooter alignWithMargins="0"/>
  <rowBreaks count="4" manualBreakCount="4">
    <brk id="38" max="16" man="1"/>
    <brk id="62" max="16" man="1"/>
    <brk id="95" max="16" man="1"/>
    <brk id="124" max="1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총괄</vt:lpstr>
      <vt:lpstr>총괄표</vt:lpstr>
      <vt:lpstr>내역서</vt:lpstr>
      <vt:lpstr>내역서!Print_Area</vt:lpstr>
      <vt:lpstr>내역서!Print_Titles</vt:lpstr>
      <vt:lpstr>총괄표!Print_Titles</vt:lpstr>
    </vt:vector>
  </TitlesOfParts>
  <Company>ExTra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PC-01</dc:creator>
  <cp:lastModifiedBy>김선동</cp:lastModifiedBy>
  <cp:lastPrinted>2015-12-11T03:18:30Z</cp:lastPrinted>
  <dcterms:created xsi:type="dcterms:W3CDTF">2004-03-29T02:02:41Z</dcterms:created>
  <dcterms:modified xsi:type="dcterms:W3CDTF">2015-12-11T03:19:29Z</dcterms:modified>
</cp:coreProperties>
</file>